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CCIS" sheetId="1" r:id="rId1"/>
    <sheet name="CCBS" sheetId="2" r:id="rId2"/>
    <sheet name="CCSCE" sheetId="3" r:id="rId3"/>
    <sheet name="CCCFS(1)" sheetId="4" r:id="rId4"/>
    <sheet name="CCCFS(2)" sheetId="5" state="hidden" r:id="rId5"/>
  </sheets>
  <externalReferences>
    <externalReference r:id="rId8"/>
    <externalReference r:id="rId9"/>
  </externalReferences>
  <definedNames>
    <definedName name="_xlnm.Print_Area" localSheetId="1">'CCBS'!$A$1:$V$71</definedName>
    <definedName name="_xlnm.Print_Area" localSheetId="3">'CCCFS(1)'!$A$1:$V$85</definedName>
    <definedName name="_xlnm.Print_Area" localSheetId="4">'CCCFS(2)'!$A$1:$V$38</definedName>
    <definedName name="_xlnm.Print_Area" localSheetId="0">'CCIS'!$A$1:$V$56</definedName>
    <definedName name="_xlnm.Print_Area" localSheetId="2">'CCSCE'!$A$1:$R$42</definedName>
  </definedNames>
  <calcPr fullCalcOnLoad="1"/>
</workbook>
</file>

<file path=xl/sharedStrings.xml><?xml version="1.0" encoding="utf-8"?>
<sst xmlns="http://schemas.openxmlformats.org/spreadsheetml/2006/main" count="313" uniqueCount="160">
  <si>
    <t>DELEUM BERHAD</t>
  </si>
  <si>
    <t>(Company No: 715640-T)</t>
  </si>
  <si>
    <t xml:space="preserve">UNAUDITED INTERIM FINANCIAL REPORT </t>
  </si>
  <si>
    <t>FOR THE FIRST QUARTER ENDED 31ST MARCH 2007</t>
  </si>
  <si>
    <t>CONDENSED CONSOLIDATED INCOME STATEMENT</t>
  </si>
  <si>
    <t>Revenue</t>
  </si>
  <si>
    <t>Other operating income</t>
  </si>
  <si>
    <t>Selling and distribution costs</t>
  </si>
  <si>
    <t>Administrative expenses</t>
  </si>
  <si>
    <t>Finance costs</t>
  </si>
  <si>
    <t>Share of results of associates</t>
  </si>
  <si>
    <t>Profit before tax</t>
  </si>
  <si>
    <t>Tax expense</t>
  </si>
  <si>
    <t>Attributable to:</t>
  </si>
  <si>
    <t xml:space="preserve"> Equity holders of the Company</t>
  </si>
  <si>
    <t xml:space="preserve"> Minority Interest</t>
  </si>
  <si>
    <t>INDIVIDUAL QUARTER</t>
  </si>
  <si>
    <t>QUARTER ENDED</t>
  </si>
  <si>
    <t>31/03/2007</t>
  </si>
  <si>
    <t>Quarter Ended</t>
  </si>
  <si>
    <t>30/06/2007</t>
  </si>
  <si>
    <t>30/09/2007</t>
  </si>
  <si>
    <t>31/12/2007</t>
  </si>
  <si>
    <t>31/03/2006</t>
  </si>
  <si>
    <t>30/06/2006</t>
  </si>
  <si>
    <t>30/09/2006</t>
  </si>
  <si>
    <t>31/12/2006</t>
  </si>
  <si>
    <t>Earnings per share (sen)</t>
  </si>
  <si>
    <t xml:space="preserve">  - Basic</t>
  </si>
  <si>
    <t>RM'000</t>
  </si>
  <si>
    <t xml:space="preserve">31/03/2007 </t>
  </si>
  <si>
    <t>CUMULATIVE QUARTER</t>
  </si>
  <si>
    <t>Note</t>
  </si>
  <si>
    <t>CONDENSED CONSOLIDATED BALANCE SHEET</t>
  </si>
  <si>
    <t xml:space="preserve">NON-CURRENT ASSETS </t>
  </si>
  <si>
    <t>Property, plant and equipment</t>
  </si>
  <si>
    <t>Investment properties</t>
  </si>
  <si>
    <t>Subsidiaries</t>
  </si>
  <si>
    <t>Associates</t>
  </si>
  <si>
    <t>Other investments</t>
  </si>
  <si>
    <t>CURRENT ASSETS</t>
  </si>
  <si>
    <t>Inventories</t>
  </si>
  <si>
    <t>Amounts due from associates</t>
  </si>
  <si>
    <t>Trade receivables</t>
  </si>
  <si>
    <t>Other receivables, deposits and</t>
  </si>
  <si>
    <t xml:space="preserve"> prepayments</t>
  </si>
  <si>
    <t>Tax recoverable</t>
  </si>
  <si>
    <t>Deposits with licensed banks</t>
  </si>
  <si>
    <t>Cash and bank balances</t>
  </si>
  <si>
    <t>LESS: CURRENT LIABILITIES</t>
  </si>
  <si>
    <t>Amount due to subsidiaries</t>
  </si>
  <si>
    <t>Amount due to associates</t>
  </si>
  <si>
    <t>Trade payables</t>
  </si>
  <si>
    <t>Other payables and accruals</t>
  </si>
  <si>
    <t>Taxation</t>
  </si>
  <si>
    <t>Borrowings</t>
  </si>
  <si>
    <t xml:space="preserve">NET CURRENT ASSETS </t>
  </si>
  <si>
    <t>LESS: NON-CURRENT LIABILITIES</t>
  </si>
  <si>
    <t>Deferred tax liabilities</t>
  </si>
  <si>
    <t>Term loan (secured)</t>
  </si>
  <si>
    <t>CAPITAL AND RESERVES</t>
  </si>
  <si>
    <t>Attributable to the shareholders</t>
  </si>
  <si>
    <t>of the Company</t>
  </si>
  <si>
    <t>Share capital</t>
  </si>
  <si>
    <t>Retained earnings</t>
  </si>
  <si>
    <t>Merger deficit</t>
  </si>
  <si>
    <t>Currency translation differences</t>
  </si>
  <si>
    <t>MINORITY INTEREST</t>
  </si>
  <si>
    <t>TOTAL EQUITY</t>
  </si>
  <si>
    <t>As at</t>
  </si>
  <si>
    <t>CONDENSED CONSOLIDATED STATEMENT OF CHANGES IN EQUITY</t>
  </si>
  <si>
    <t>Attributable to the equity holders of the Company</t>
  </si>
  <si>
    <t>Share</t>
  </si>
  <si>
    <t>Capital</t>
  </si>
  <si>
    <t xml:space="preserve">Currency </t>
  </si>
  <si>
    <t>translation</t>
  </si>
  <si>
    <t>differences</t>
  </si>
  <si>
    <t>reserve</t>
  </si>
  <si>
    <t>Merger</t>
  </si>
  <si>
    <t>Retained</t>
  </si>
  <si>
    <t>earnings</t>
  </si>
  <si>
    <t>Total</t>
  </si>
  <si>
    <t>Minority</t>
  </si>
  <si>
    <t>deficit</t>
  </si>
  <si>
    <t>capital</t>
  </si>
  <si>
    <t>interest</t>
  </si>
  <si>
    <t>equity</t>
  </si>
  <si>
    <t>Dividend paid</t>
  </si>
  <si>
    <t>At 1 January 2006</t>
  </si>
  <si>
    <t>At 1 January 2007</t>
  </si>
  <si>
    <t>At 31 March 2006</t>
  </si>
  <si>
    <t>At 31 March 2007</t>
  </si>
  <si>
    <t>CONDENSED CONSOLIDATED CASH FLOW STATEMENT</t>
  </si>
  <si>
    <t>CASH FLOWS FROM OPERATING ACTIVITIES</t>
  </si>
  <si>
    <t>Adjustments for:</t>
  </si>
  <si>
    <t>Amortisation of dry docking expenditure</t>
  </si>
  <si>
    <t>Interest income</t>
  </si>
  <si>
    <t>Interest expense</t>
  </si>
  <si>
    <t xml:space="preserve"> - Depreciation</t>
  </si>
  <si>
    <t xml:space="preserve"> - Gain on disposal</t>
  </si>
  <si>
    <t>Depreciation on investment property</t>
  </si>
  <si>
    <t>Unrealised foreign exchange gain/(loss)</t>
  </si>
  <si>
    <t>Changes in working capital:</t>
  </si>
  <si>
    <t>Receivables, deposits and prepayments</t>
  </si>
  <si>
    <t>Payables</t>
  </si>
  <si>
    <t>Interest received</t>
  </si>
  <si>
    <t>Tax paid</t>
  </si>
  <si>
    <t>Interest paid</t>
  </si>
  <si>
    <t>Net cash generated from operating activities</t>
  </si>
  <si>
    <t>CASH FLOWS FROM INVESTING ACTIVITIES</t>
  </si>
  <si>
    <t>Property plant and equipment</t>
  </si>
  <si>
    <t xml:space="preserve"> - Purchases</t>
  </si>
  <si>
    <t xml:space="preserve"> - Proceeds from disposals</t>
  </si>
  <si>
    <t>Dividends received from associate</t>
  </si>
  <si>
    <t>CASH FLOWS FROM FINANCING ACTIVITIES</t>
  </si>
  <si>
    <t>Bank borrowings:</t>
  </si>
  <si>
    <t>Dividends paid to:</t>
  </si>
  <si>
    <t xml:space="preserve"> - Proceeds</t>
  </si>
  <si>
    <t xml:space="preserve"> - Repayments</t>
  </si>
  <si>
    <t xml:space="preserve"> - Shareholders</t>
  </si>
  <si>
    <t>Net cash used in financing activities</t>
  </si>
  <si>
    <t>FINANCIAL PERIOD</t>
  </si>
  <si>
    <t xml:space="preserve">AND CASH EQUIVALENTS DURING THE </t>
  </si>
  <si>
    <t xml:space="preserve">CASH AND CASH EQUIVALENTS AT </t>
  </si>
  <si>
    <t>BEGINNING OF THE FINANCIAL PERIOD</t>
  </si>
  <si>
    <t>END OF THE FINANCIAL PERIOD</t>
  </si>
  <si>
    <t>Net cash inflows / (outflows) from operating activities</t>
  </si>
  <si>
    <t>Net cash inflows / (outflows) from investing activities</t>
  </si>
  <si>
    <t>Net cash inflows / (outflows) from financing activities</t>
  </si>
  <si>
    <t>Net increase / (decrease) in cash and cash equivalents</t>
  </si>
  <si>
    <t>Effect of exchange rate changes</t>
  </si>
  <si>
    <t>Cash and cash equivalent at beginning of period</t>
  </si>
  <si>
    <t>Cash and cash equivalent at end of period</t>
  </si>
  <si>
    <t>Cash and cash equivalents at the end of the period comprise the</t>
  </si>
  <si>
    <t>following:</t>
  </si>
  <si>
    <t>Bank overdraft</t>
  </si>
  <si>
    <t xml:space="preserve">for the year ended 31 December 2006 and the accompanying explanatory notes attached to the interim financial statements. </t>
  </si>
  <si>
    <t>The condensed consolidated cash flow statement should be read in conjunction with the audited financial statements of the group</t>
  </si>
  <si>
    <t>Amout due to related companies</t>
  </si>
  <si>
    <t>Other operating expenses</t>
  </si>
  <si>
    <t>Cost of sales</t>
  </si>
  <si>
    <t>Gross profit</t>
  </si>
  <si>
    <t>Profit for the financial period</t>
  </si>
  <si>
    <t>(Restated)</t>
  </si>
  <si>
    <t>Non cash adjustments</t>
  </si>
  <si>
    <t>Working capital changes</t>
  </si>
  <si>
    <t>Net cash generated from/(used) in investing activities</t>
  </si>
  <si>
    <t xml:space="preserve">NET INCREASE IN CASH </t>
  </si>
  <si>
    <t>Prepaid lease rentals</t>
  </si>
  <si>
    <t>PERIOD ENDED</t>
  </si>
  <si>
    <t>Others</t>
  </si>
  <si>
    <t>FOR THE FIRST QUARTER ENDED 31 MARCH 2007</t>
  </si>
  <si>
    <t>QUARTERLY REPORT FOR THE FIRST QUARTER ENDED 31 MARCH 2007</t>
  </si>
  <si>
    <t>CURRENCY TRANSLATION DIFFERENCES</t>
  </si>
  <si>
    <t>ANNOUNCEMENT</t>
  </si>
  <si>
    <t xml:space="preserve">The Board of Directors of Deleum Berhad (Deleum or the Company) is pleased to announce the following unaudited  </t>
  </si>
  <si>
    <t xml:space="preserve">consolidated results for the first quarter ended 31 March 2007 which should be read in conjunction with the audited </t>
  </si>
  <si>
    <t xml:space="preserve">Net assets per share attributable to equity </t>
  </si>
  <si>
    <t>shareholders of the Company (RM)</t>
  </si>
  <si>
    <t>financial statements of Deleum and its subsidiaries (the Group) for the financial year ended 31 December 2006.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</si>
</sst>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* #,##0.00_);_(* \(#,##0.00\);_(* &quot;-&quot;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1" fontId="0" fillId="0" borderId="3" xfId="0" applyNumberFormat="1" applyBorder="1" applyAlignment="1">
      <alignment/>
    </xf>
    <xf numFmtId="0" fontId="1" fillId="0" borderId="0" xfId="0" applyFont="1" applyAlignment="1">
      <alignment/>
    </xf>
    <xf numFmtId="41" fontId="0" fillId="0" borderId="0" xfId="0" applyNumberFormat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41" fontId="0" fillId="2" borderId="0" xfId="0" applyNumberFormat="1" applyFill="1" applyAlignment="1">
      <alignment horizontal="right"/>
    </xf>
    <xf numFmtId="41" fontId="0" fillId="2" borderId="0" xfId="0" applyNumberFormat="1" applyFill="1" applyBorder="1" applyAlignment="1">
      <alignment/>
    </xf>
    <xf numFmtId="41" fontId="0" fillId="2" borderId="1" xfId="0" applyNumberFormat="1" applyFill="1" applyBorder="1" applyAlignment="1">
      <alignment/>
    </xf>
    <xf numFmtId="41" fontId="0" fillId="2" borderId="3" xfId="0" applyNumberFormat="1" applyFill="1" applyBorder="1" applyAlignment="1">
      <alignment/>
    </xf>
    <xf numFmtId="41" fontId="0" fillId="2" borderId="0" xfId="0" applyNumberFormat="1" applyFill="1" applyAlignment="1">
      <alignment/>
    </xf>
    <xf numFmtId="41" fontId="0" fillId="2" borderId="2" xfId="0" applyNumberFormat="1" applyFill="1" applyBorder="1" applyAlignment="1">
      <alignment/>
    </xf>
    <xf numFmtId="41" fontId="0" fillId="0" borderId="0" xfId="0" applyNumberFormat="1" applyFill="1" applyAlignment="1">
      <alignment/>
    </xf>
    <xf numFmtId="165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1" fontId="0" fillId="0" borderId="1" xfId="0" applyNumberFormat="1" applyFill="1" applyBorder="1" applyAlignment="1">
      <alignment/>
    </xf>
    <xf numFmtId="41" fontId="0" fillId="0" borderId="3" xfId="0" applyNumberFormat="1" applyFill="1" applyBorder="1" applyAlignment="1">
      <alignment/>
    </xf>
    <xf numFmtId="41" fontId="0" fillId="0" borderId="4" xfId="0" applyNumberFormat="1" applyFill="1" applyBorder="1" applyAlignment="1">
      <alignment/>
    </xf>
    <xf numFmtId="41" fontId="0" fillId="0" borderId="2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1" fontId="0" fillId="0" borderId="0" xfId="0" applyNumberFormat="1" applyFill="1" applyBorder="1" applyAlignment="1">
      <alignment horizontal="right"/>
    </xf>
    <xf numFmtId="41" fontId="0" fillId="0" borderId="1" xfId="0" applyNumberFormat="1" applyFill="1" applyBorder="1" applyAlignment="1">
      <alignment horizontal="right"/>
    </xf>
    <xf numFmtId="41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43" fontId="0" fillId="0" borderId="0" xfId="15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ayanthi\Local%20Settings\Temporary%20Internet%20Files\OLKF3\consol%2031.3.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hooiwoen\My%20Documents\Dssb%20consol\Consol%202006\consol%2031.3.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bs"/>
      <sheetName val="cis"/>
      <sheetName val="cadj"/>
      <sheetName val="cfgr"/>
      <sheetName val="cf-Deleum"/>
      <sheetName val="ccfcompare"/>
      <sheetName val="Deleum"/>
      <sheetName val="bs"/>
      <sheetName val="is"/>
      <sheetName val="cf"/>
      <sheetName val="cf(w) "/>
      <sheetName val="cf-DSSB"/>
      <sheetName val="cfcompare"/>
      <sheetName val="Sch 9"/>
      <sheetName val="adj-master"/>
      <sheetName val="adj-DSSB"/>
      <sheetName val="adj-DSHL"/>
      <sheetName val="disp Foradel 06"/>
      <sheetName val="Binaguna"/>
      <sheetName val="disp assoc 06"/>
      <sheetName val="trf dshl"/>
      <sheetName val="disp05"/>
      <sheetName val="assoc"/>
      <sheetName val="mi"/>
      <sheetName val="gw rsrve"/>
      <sheetName val="Ass Share of Assets"/>
      <sheetName val="Inter-Co"/>
      <sheetName val="trsc"/>
      <sheetName val="BDI (2)"/>
      <sheetName val="BDI"/>
      <sheetName val="ducl"/>
      <sheetName val="dpcl"/>
      <sheetName val="cupl (1)"/>
      <sheetName val="cupl"/>
      <sheetName val="FOREX-DPCL"/>
      <sheetName val="Forex-DSHL"/>
      <sheetName val="ETR recon"/>
      <sheetName val="Tax"/>
      <sheetName val="creditor"/>
      <sheetName val="Rev"/>
      <sheetName val="Cash&amp;Equi"/>
      <sheetName val="Prov DIV"/>
      <sheetName val="d rem"/>
      <sheetName val="D.Tax"/>
      <sheetName val="PPE"/>
      <sheetName val="Invest"/>
      <sheetName val="Stocks"/>
      <sheetName val="Debtors"/>
      <sheetName val="S.T.borrow"/>
      <sheetName val="L.T.Liab"/>
      <sheetName val="cap com"/>
      <sheetName val="lease com"/>
      <sheetName val="HeadCount"/>
      <sheetName val="disposal04"/>
      <sheetName val="pya cupl"/>
      <sheetName val="PYA03"/>
      <sheetName val="NTA acqn 03"/>
      <sheetName val="Econergy03"/>
      <sheetName val="OGIS03"/>
      <sheetName val="Delmac"/>
      <sheetName val="Del Chem03"/>
      <sheetName val="foradel02"/>
      <sheetName val="d manpower"/>
    </sheetNames>
    <sheetDataSet>
      <sheetData sheetId="0">
        <row r="17">
          <cell r="I17">
            <v>3105</v>
          </cell>
        </row>
        <row r="48">
          <cell r="I4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bs"/>
      <sheetName val="cis"/>
      <sheetName val="cadj"/>
      <sheetName val="Deleum"/>
      <sheetName val="cfgr"/>
      <sheetName val="bs"/>
      <sheetName val="is"/>
      <sheetName val="cf"/>
      <sheetName val="cf(w) "/>
      <sheetName val="cf (2)"/>
      <sheetName val="cfcompare"/>
      <sheetName val="Sch 9"/>
      <sheetName val="adj-master"/>
      <sheetName val="adj-DSSB"/>
      <sheetName val="adj-DSHL"/>
      <sheetName val="disp Foradel 06"/>
      <sheetName val="Binaguna"/>
      <sheetName val="trf dshl"/>
      <sheetName val="disp05"/>
      <sheetName val="mi"/>
      <sheetName val="assoc"/>
      <sheetName val="gw rsrve"/>
      <sheetName val="Ass Share of Assets"/>
      <sheetName val="Inter-Co"/>
      <sheetName val="trsc"/>
      <sheetName val="BDI (2)"/>
      <sheetName val="BDI"/>
      <sheetName val="ducl"/>
      <sheetName val="dpcl"/>
      <sheetName val="cupl"/>
      <sheetName val="FOREX-DPCL"/>
      <sheetName val="Forex-DSHL"/>
      <sheetName val="ETR recon"/>
      <sheetName val="Tax"/>
      <sheetName val="Cash&amp;Equi"/>
      <sheetName val="creditor"/>
      <sheetName val="Rev"/>
      <sheetName val="Prov DIV"/>
      <sheetName val="d rem"/>
      <sheetName val="D.Tax"/>
      <sheetName val="PPE"/>
      <sheetName val="Invest"/>
      <sheetName val="Stocks"/>
      <sheetName val="Debtors"/>
      <sheetName val="S.T.borrow"/>
      <sheetName val="L.T.Liab"/>
      <sheetName val="HeadCount"/>
      <sheetName val="disposal04"/>
      <sheetName val="pya cupl"/>
      <sheetName val="PYA03"/>
      <sheetName val="NTA acqn 03"/>
      <sheetName val="Econergy03"/>
      <sheetName val="OGIS03"/>
      <sheetName val="Delmac"/>
      <sheetName val="Del Chem03"/>
      <sheetName val="foradel02"/>
      <sheetName val="d manpower"/>
    </sheetNames>
    <sheetDataSet>
      <sheetData sheetId="0">
        <row r="33">
          <cell r="G33">
            <v>32719794</v>
          </cell>
        </row>
        <row r="34">
          <cell r="G34">
            <v>16643849.1717</v>
          </cell>
        </row>
      </sheetData>
      <sheetData sheetId="1">
        <row r="35">
          <cell r="G35">
            <v>-622883.92136</v>
          </cell>
        </row>
      </sheetData>
      <sheetData sheetId="4">
        <row r="15">
          <cell r="Q15">
            <v>757244</v>
          </cell>
        </row>
        <row r="18">
          <cell r="Q18">
            <v>-132240</v>
          </cell>
        </row>
        <row r="19">
          <cell r="Q19">
            <v>30568</v>
          </cell>
        </row>
        <row r="21">
          <cell r="Q21">
            <v>495933</v>
          </cell>
        </row>
        <row r="26">
          <cell r="Q26">
            <v>109157</v>
          </cell>
        </row>
        <row r="27">
          <cell r="Q27">
            <v>28819016.857142854</v>
          </cell>
        </row>
        <row r="28">
          <cell r="Q28">
            <v>-27425447</v>
          </cell>
        </row>
        <row r="33">
          <cell r="Q33">
            <v>132240</v>
          </cell>
        </row>
        <row r="35">
          <cell r="Q35">
            <v>-2329249.4285714286</v>
          </cell>
        </row>
        <row r="43">
          <cell r="Q43">
            <v>-55456</v>
          </cell>
        </row>
        <row r="52">
          <cell r="Q52">
            <v>-133198</v>
          </cell>
        </row>
        <row r="53">
          <cell r="Q53">
            <v>-948200</v>
          </cell>
        </row>
        <row r="59">
          <cell r="Q59">
            <v>-112700</v>
          </cell>
        </row>
        <row r="61">
          <cell r="Q61">
            <v>45245526.531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tabSelected="1" workbookViewId="0" topLeftCell="A1">
      <selection activeCell="X45" sqref="X45"/>
    </sheetView>
  </sheetViews>
  <sheetFormatPr defaultColWidth="9.140625" defaultRowHeight="12.75"/>
  <cols>
    <col min="1" max="1" width="1.8515625" style="0" customWidth="1"/>
    <col min="2" max="2" width="27.28125" style="0" customWidth="1"/>
    <col min="3" max="3" width="6.57421875" style="1" hidden="1" customWidth="1"/>
    <col min="4" max="4" width="16.57421875" style="0" customWidth="1"/>
    <col min="5" max="5" width="3.421875" style="0" hidden="1" customWidth="1"/>
    <col min="6" max="6" width="13.7109375" style="0" hidden="1" customWidth="1"/>
    <col min="7" max="7" width="3.28125" style="0" hidden="1" customWidth="1"/>
    <col min="8" max="8" width="11.8515625" style="0" hidden="1" customWidth="1"/>
    <col min="9" max="9" width="3.57421875" style="0" hidden="1" customWidth="1"/>
    <col min="10" max="10" width="13.00390625" style="0" hidden="1" customWidth="1"/>
    <col min="11" max="11" width="1.7109375" style="0" customWidth="1"/>
    <col min="12" max="12" width="17.57421875" style="0" customWidth="1"/>
    <col min="13" max="13" width="3.00390625" style="0" hidden="1" customWidth="1"/>
    <col min="14" max="14" width="13.7109375" style="0" hidden="1" customWidth="1"/>
    <col min="15" max="15" width="4.00390625" style="0" hidden="1" customWidth="1"/>
    <col min="16" max="16" width="13.140625" style="0" hidden="1" customWidth="1"/>
    <col min="17" max="17" width="4.57421875" style="0" hidden="1" customWidth="1"/>
    <col min="18" max="18" width="12.57421875" style="0" hidden="1" customWidth="1"/>
    <col min="19" max="19" width="1.421875" style="0" customWidth="1"/>
    <col min="20" max="20" width="18.140625" style="0" customWidth="1"/>
    <col min="21" max="21" width="1.28515625" style="0" customWidth="1"/>
    <col min="22" max="22" width="16.57421875" style="0" customWidth="1"/>
  </cols>
  <sheetData>
    <row r="1" spans="1:22" ht="15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5.7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2" ht="15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ht="15.75">
      <c r="A4" s="46"/>
      <c r="B4" s="49" t="s">
        <v>152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</row>
    <row r="5" spans="1:22" ht="16.5" thickBo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</row>
    <row r="6" spans="1:22" ht="16.5" thickBot="1">
      <c r="A6" s="46"/>
      <c r="B6" s="51" t="s">
        <v>154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</row>
    <row r="7" spans="1:22" ht="15.7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</row>
    <row r="8" ht="12.75">
      <c r="B8" t="s">
        <v>155</v>
      </c>
    </row>
    <row r="9" ht="12.75">
      <c r="B9" t="s">
        <v>156</v>
      </c>
    </row>
    <row r="10" ht="12.75">
      <c r="B10" t="s">
        <v>159</v>
      </c>
    </row>
    <row r="12" spans="1:22" ht="12.75">
      <c r="A12" s="48" t="s">
        <v>2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</row>
    <row r="13" spans="1:22" ht="12.75">
      <c r="A13" s="48" t="s">
        <v>151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</row>
    <row r="14" spans="1:22" ht="12.75">
      <c r="A14" s="48" t="s">
        <v>4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6" spans="4:12" ht="12.75">
      <c r="D16" s="7"/>
      <c r="E16" s="7"/>
      <c r="F16" s="7"/>
      <c r="G16" s="7"/>
      <c r="H16" s="7"/>
      <c r="I16" s="7"/>
      <c r="J16" s="7"/>
      <c r="K16" s="7"/>
      <c r="L16" s="7"/>
    </row>
    <row r="17" spans="4:22" ht="13.5" thickBot="1">
      <c r="D17" s="50" t="s">
        <v>16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T17" s="50" t="s">
        <v>31</v>
      </c>
      <c r="U17" s="50"/>
      <c r="V17" s="50"/>
    </row>
    <row r="18" spans="4:22" ht="12.75">
      <c r="D18" s="4" t="s">
        <v>17</v>
      </c>
      <c r="E18" s="5"/>
      <c r="F18" s="1" t="s">
        <v>19</v>
      </c>
      <c r="G18" s="5"/>
      <c r="H18" s="1" t="s">
        <v>19</v>
      </c>
      <c r="I18" s="5"/>
      <c r="J18" s="1" t="s">
        <v>19</v>
      </c>
      <c r="K18" s="1"/>
      <c r="L18" s="1" t="s">
        <v>17</v>
      </c>
      <c r="M18" s="1"/>
      <c r="N18" s="1" t="s">
        <v>19</v>
      </c>
      <c r="O18" s="1"/>
      <c r="P18" s="1" t="s">
        <v>19</v>
      </c>
      <c r="Q18" s="1"/>
      <c r="R18" s="1" t="s">
        <v>19</v>
      </c>
      <c r="S18" s="1"/>
      <c r="T18" s="4" t="s">
        <v>149</v>
      </c>
      <c r="U18" s="2"/>
      <c r="V18" s="12" t="s">
        <v>149</v>
      </c>
    </row>
    <row r="19" spans="4:22" ht="12.75">
      <c r="D19" s="13" t="s">
        <v>18</v>
      </c>
      <c r="E19" s="6"/>
      <c r="F19" s="2" t="s">
        <v>20</v>
      </c>
      <c r="G19" s="6"/>
      <c r="H19" s="2" t="s">
        <v>21</v>
      </c>
      <c r="I19" s="6"/>
      <c r="J19" s="2" t="s">
        <v>22</v>
      </c>
      <c r="K19" s="2"/>
      <c r="L19" s="2" t="s">
        <v>23</v>
      </c>
      <c r="M19" s="2"/>
      <c r="N19" s="2" t="s">
        <v>24</v>
      </c>
      <c r="O19" s="2"/>
      <c r="P19" s="2" t="s">
        <v>25</v>
      </c>
      <c r="Q19" s="2"/>
      <c r="R19" s="2" t="s">
        <v>26</v>
      </c>
      <c r="S19" s="2"/>
      <c r="T19" s="13" t="s">
        <v>30</v>
      </c>
      <c r="U19" s="2"/>
      <c r="V19" s="2" t="s">
        <v>23</v>
      </c>
    </row>
    <row r="20" spans="3:22" ht="12.75">
      <c r="C20" s="12"/>
      <c r="D20" s="13" t="s">
        <v>29</v>
      </c>
      <c r="E20" s="6"/>
      <c r="F20" s="2" t="s">
        <v>29</v>
      </c>
      <c r="G20" s="6"/>
      <c r="H20" s="2" t="s">
        <v>29</v>
      </c>
      <c r="I20" s="6"/>
      <c r="J20" s="2" t="s">
        <v>29</v>
      </c>
      <c r="K20" s="2"/>
      <c r="L20" s="2" t="s">
        <v>29</v>
      </c>
      <c r="M20" s="2"/>
      <c r="N20" s="2" t="s">
        <v>29</v>
      </c>
      <c r="O20" s="2"/>
      <c r="P20" s="2" t="s">
        <v>29</v>
      </c>
      <c r="Q20" s="2"/>
      <c r="R20" s="2" t="s">
        <v>29</v>
      </c>
      <c r="S20" s="2"/>
      <c r="T20" s="13" t="s">
        <v>29</v>
      </c>
      <c r="U20" s="2"/>
      <c r="V20" s="2" t="s">
        <v>29</v>
      </c>
    </row>
    <row r="21" spans="4:22" ht="12.75">
      <c r="D21" s="2"/>
      <c r="E21" s="6"/>
      <c r="F21" s="2"/>
      <c r="G21" s="6"/>
      <c r="H21" s="2"/>
      <c r="I21" s="6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2:22" ht="12.75">
      <c r="B22" t="s">
        <v>5</v>
      </c>
      <c r="D22" s="8">
        <v>119835</v>
      </c>
      <c r="E22" s="9"/>
      <c r="F22" s="8"/>
      <c r="G22" s="9"/>
      <c r="H22" s="8"/>
      <c r="I22" s="9"/>
      <c r="J22" s="8"/>
      <c r="K22" s="8"/>
      <c r="L22" s="16">
        <v>82526</v>
      </c>
      <c r="M22" s="9"/>
      <c r="N22" s="8"/>
      <c r="O22" s="9"/>
      <c r="P22" s="8"/>
      <c r="Q22" s="9"/>
      <c r="R22" s="8"/>
      <c r="S22" s="8"/>
      <c r="T22" s="8">
        <v>119835</v>
      </c>
      <c r="U22" s="8"/>
      <c r="V22" s="16">
        <v>82526</v>
      </c>
    </row>
    <row r="23" spans="4:22" ht="12.75">
      <c r="D23" s="8"/>
      <c r="E23" s="9"/>
      <c r="F23" s="8"/>
      <c r="G23" s="9"/>
      <c r="H23" s="8"/>
      <c r="I23" s="9"/>
      <c r="J23" s="8"/>
      <c r="K23" s="9"/>
      <c r="L23" s="8"/>
      <c r="M23" s="9"/>
      <c r="N23" s="8"/>
      <c r="O23" s="9"/>
      <c r="P23" s="8"/>
      <c r="Q23" s="9"/>
      <c r="R23" s="8"/>
      <c r="S23" s="9"/>
      <c r="T23" s="8"/>
      <c r="U23" s="9"/>
      <c r="V23" s="8"/>
    </row>
    <row r="24" spans="2:22" ht="12.75">
      <c r="B24" t="s">
        <v>140</v>
      </c>
      <c r="D24" s="8">
        <v>-108663</v>
      </c>
      <c r="E24" s="9"/>
      <c r="F24" s="8"/>
      <c r="G24" s="9"/>
      <c r="H24" s="8"/>
      <c r="I24" s="9"/>
      <c r="J24" s="8"/>
      <c r="K24" s="9"/>
      <c r="L24" s="16">
        <v>-72037</v>
      </c>
      <c r="M24" s="9"/>
      <c r="N24" s="8"/>
      <c r="O24" s="9"/>
      <c r="P24" s="8"/>
      <c r="Q24" s="9"/>
      <c r="R24" s="8"/>
      <c r="S24" s="9"/>
      <c r="T24" s="8">
        <v>-108663</v>
      </c>
      <c r="U24" s="8"/>
      <c r="V24" s="16">
        <v>-72037</v>
      </c>
    </row>
    <row r="25" spans="4:22" ht="12.75">
      <c r="D25" s="10"/>
      <c r="E25" s="9"/>
      <c r="F25" s="10"/>
      <c r="G25" s="9"/>
      <c r="H25" s="10"/>
      <c r="I25" s="9"/>
      <c r="J25" s="10"/>
      <c r="K25" s="9"/>
      <c r="L25" s="10"/>
      <c r="M25" s="9"/>
      <c r="N25" s="10"/>
      <c r="O25" s="9"/>
      <c r="P25" s="10"/>
      <c r="Q25" s="9"/>
      <c r="R25" s="10"/>
      <c r="S25" s="9"/>
      <c r="T25" s="10"/>
      <c r="U25" s="9"/>
      <c r="V25" s="10"/>
    </row>
    <row r="26" spans="2:22" ht="12.75">
      <c r="B26" t="s">
        <v>141</v>
      </c>
      <c r="D26" s="8">
        <f>D22+D24</f>
        <v>11172</v>
      </c>
      <c r="E26" s="9"/>
      <c r="F26" s="8">
        <f>F22+F24</f>
        <v>0</v>
      </c>
      <c r="G26" s="9"/>
      <c r="H26" s="8">
        <f>H22+H24</f>
        <v>0</v>
      </c>
      <c r="I26" s="9"/>
      <c r="J26" s="8">
        <f>J22+J24</f>
        <v>0</v>
      </c>
      <c r="K26" s="9"/>
      <c r="L26" s="8">
        <f>L22+L24</f>
        <v>10489</v>
      </c>
      <c r="M26" s="9"/>
      <c r="N26" s="8">
        <f>N22+N24</f>
        <v>0</v>
      </c>
      <c r="O26" s="9"/>
      <c r="P26" s="8">
        <f>P22+P24</f>
        <v>0</v>
      </c>
      <c r="Q26" s="9"/>
      <c r="R26" s="8">
        <f>R22+R24</f>
        <v>0</v>
      </c>
      <c r="S26" s="9"/>
      <c r="T26" s="8">
        <f>T22+T24</f>
        <v>11172</v>
      </c>
      <c r="U26" s="9"/>
      <c r="V26" s="8">
        <f>V22+V24</f>
        <v>10489</v>
      </c>
    </row>
    <row r="27" spans="4:22" ht="12.75"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8"/>
      <c r="U27" s="9"/>
      <c r="V27" s="8"/>
    </row>
    <row r="28" spans="2:22" ht="12.75">
      <c r="B28" t="s">
        <v>6</v>
      </c>
      <c r="D28" s="8">
        <v>248</v>
      </c>
      <c r="E28" s="9"/>
      <c r="F28" s="8"/>
      <c r="G28" s="9"/>
      <c r="H28" s="8"/>
      <c r="I28" s="9"/>
      <c r="J28" s="8"/>
      <c r="K28" s="9"/>
      <c r="L28" s="16">
        <v>108</v>
      </c>
      <c r="M28" s="9"/>
      <c r="N28" s="8"/>
      <c r="O28" s="9"/>
      <c r="P28" s="8"/>
      <c r="Q28" s="9"/>
      <c r="R28" s="8"/>
      <c r="S28" s="9"/>
      <c r="T28" s="8">
        <v>248</v>
      </c>
      <c r="U28" s="8"/>
      <c r="V28" s="16">
        <v>108</v>
      </c>
    </row>
    <row r="29" spans="4:22" ht="12.75"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8"/>
      <c r="U29" s="9"/>
      <c r="V29" s="8"/>
    </row>
    <row r="30" spans="2:22" ht="12.75">
      <c r="B30" t="s">
        <v>7</v>
      </c>
      <c r="D30" s="8">
        <v>-357</v>
      </c>
      <c r="E30" s="9"/>
      <c r="F30" s="8"/>
      <c r="G30" s="9"/>
      <c r="H30" s="8"/>
      <c r="I30" s="9"/>
      <c r="J30" s="8"/>
      <c r="K30" s="9"/>
      <c r="L30" s="16">
        <v>-374</v>
      </c>
      <c r="M30" s="9"/>
      <c r="N30" s="8"/>
      <c r="O30" s="9"/>
      <c r="P30" s="8"/>
      <c r="Q30" s="9"/>
      <c r="R30" s="8"/>
      <c r="S30" s="9"/>
      <c r="T30" s="8">
        <v>-357</v>
      </c>
      <c r="U30" s="8"/>
      <c r="V30" s="16">
        <v>-644</v>
      </c>
    </row>
    <row r="31" spans="4:22" ht="12.75">
      <c r="D31" s="8"/>
      <c r="E31" s="9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  <c r="T31" s="8"/>
      <c r="U31" s="9"/>
      <c r="V31" s="8"/>
    </row>
    <row r="32" spans="2:22" ht="12.75">
      <c r="B32" t="s">
        <v>8</v>
      </c>
      <c r="D32" s="8">
        <v>-4319</v>
      </c>
      <c r="E32" s="9"/>
      <c r="F32" s="8"/>
      <c r="G32" s="9"/>
      <c r="H32" s="8"/>
      <c r="I32" s="9"/>
      <c r="J32" s="8"/>
      <c r="K32" s="9"/>
      <c r="L32" s="16">
        <v>-4352</v>
      </c>
      <c r="M32" s="9"/>
      <c r="N32" s="8"/>
      <c r="O32" s="9"/>
      <c r="P32" s="8"/>
      <c r="Q32" s="9"/>
      <c r="R32" s="8"/>
      <c r="S32" s="9"/>
      <c r="T32" s="8">
        <v>-4319</v>
      </c>
      <c r="U32" s="8"/>
      <c r="V32" s="16">
        <v>-4967</v>
      </c>
    </row>
    <row r="33" spans="4:22" ht="12.75">
      <c r="D33" s="8"/>
      <c r="E33" s="9"/>
      <c r="F33" s="8"/>
      <c r="G33" s="9"/>
      <c r="H33" s="8"/>
      <c r="I33" s="9"/>
      <c r="J33" s="8"/>
      <c r="K33" s="9"/>
      <c r="L33" s="8"/>
      <c r="M33" s="9"/>
      <c r="N33" s="8"/>
      <c r="O33" s="9"/>
      <c r="P33" s="8"/>
      <c r="Q33" s="9"/>
      <c r="R33" s="8"/>
      <c r="S33" s="9"/>
      <c r="T33" s="8"/>
      <c r="U33" s="9"/>
      <c r="V33" s="8"/>
    </row>
    <row r="34" spans="2:22" ht="12.75">
      <c r="B34" t="s">
        <v>139</v>
      </c>
      <c r="D34" s="8">
        <v>-568</v>
      </c>
      <c r="E34" s="9"/>
      <c r="F34" s="8"/>
      <c r="G34" s="9"/>
      <c r="H34" s="8"/>
      <c r="I34" s="9"/>
      <c r="J34" s="8"/>
      <c r="K34" s="9"/>
      <c r="L34" s="16">
        <v>-899</v>
      </c>
      <c r="M34" s="9"/>
      <c r="N34" s="8"/>
      <c r="O34" s="9"/>
      <c r="P34" s="8"/>
      <c r="Q34" s="9"/>
      <c r="R34" s="8"/>
      <c r="S34" s="9"/>
      <c r="T34" s="8">
        <v>-568</v>
      </c>
      <c r="U34" s="8"/>
      <c r="V34" s="16">
        <v>-14</v>
      </c>
    </row>
    <row r="35" spans="4:22" ht="12.75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2:22" ht="12.75">
      <c r="B36" t="s">
        <v>9</v>
      </c>
      <c r="D36" s="8">
        <v>-64</v>
      </c>
      <c r="E36" s="9"/>
      <c r="F36" s="8"/>
      <c r="G36" s="9"/>
      <c r="H36" s="8"/>
      <c r="I36" s="9"/>
      <c r="J36" s="8"/>
      <c r="K36" s="9"/>
      <c r="L36" s="16">
        <v>-31</v>
      </c>
      <c r="M36" s="9"/>
      <c r="N36" s="8"/>
      <c r="O36" s="9"/>
      <c r="P36" s="8"/>
      <c r="Q36" s="9"/>
      <c r="R36" s="8"/>
      <c r="S36" s="9"/>
      <c r="T36" s="8">
        <v>-64</v>
      </c>
      <c r="U36" s="8"/>
      <c r="V36" s="16">
        <v>-31</v>
      </c>
    </row>
    <row r="37" spans="4:22" ht="12.75">
      <c r="D37" s="8"/>
      <c r="E37" s="9"/>
      <c r="F37" s="8"/>
      <c r="G37" s="9"/>
      <c r="H37" s="8"/>
      <c r="I37" s="9"/>
      <c r="J37" s="8"/>
      <c r="K37" s="9"/>
      <c r="L37" s="8"/>
      <c r="M37" s="9"/>
      <c r="N37" s="8"/>
      <c r="O37" s="9"/>
      <c r="P37" s="8"/>
      <c r="Q37" s="9"/>
      <c r="R37" s="8"/>
      <c r="S37" s="9"/>
      <c r="T37" s="8"/>
      <c r="U37" s="9"/>
      <c r="V37" s="8"/>
    </row>
    <row r="38" spans="2:22" ht="12.75">
      <c r="B38" t="s">
        <v>10</v>
      </c>
      <c r="D38" s="8">
        <v>2363</v>
      </c>
      <c r="E38" s="9"/>
      <c r="F38" s="8"/>
      <c r="G38" s="9"/>
      <c r="H38" s="8"/>
      <c r="I38" s="9"/>
      <c r="J38" s="8"/>
      <c r="K38" s="9"/>
      <c r="L38" s="16">
        <v>2762</v>
      </c>
      <c r="M38" s="9"/>
      <c r="N38" s="8"/>
      <c r="O38" s="9"/>
      <c r="P38" s="8"/>
      <c r="Q38" s="9"/>
      <c r="R38" s="8"/>
      <c r="S38" s="9"/>
      <c r="T38" s="8">
        <v>2363</v>
      </c>
      <c r="U38" s="8"/>
      <c r="V38" s="16">
        <v>2762</v>
      </c>
    </row>
    <row r="39" spans="4:22" ht="12.75">
      <c r="D39" s="10"/>
      <c r="E39" s="9"/>
      <c r="F39" s="10"/>
      <c r="G39" s="9"/>
      <c r="H39" s="10"/>
      <c r="I39" s="9"/>
      <c r="J39" s="10"/>
      <c r="K39" s="9"/>
      <c r="L39" s="10"/>
      <c r="M39" s="9"/>
      <c r="N39" s="10"/>
      <c r="O39" s="9"/>
      <c r="P39" s="10"/>
      <c r="Q39" s="9"/>
      <c r="R39" s="10"/>
      <c r="S39" s="9"/>
      <c r="T39" s="10"/>
      <c r="U39" s="9"/>
      <c r="V39" s="10"/>
    </row>
    <row r="40" spans="2:22" ht="12.75">
      <c r="B40" t="s">
        <v>11</v>
      </c>
      <c r="D40" s="8">
        <f>SUM(D26:D38)</f>
        <v>8475</v>
      </c>
      <c r="E40" s="9"/>
      <c r="F40" s="8" t="e">
        <f>#REF!+F36+F38</f>
        <v>#REF!</v>
      </c>
      <c r="G40" s="9"/>
      <c r="H40" s="8" t="e">
        <f>#REF!+H36+H38</f>
        <v>#REF!</v>
      </c>
      <c r="I40" s="9"/>
      <c r="J40" s="8" t="e">
        <f>#REF!+J36+J38</f>
        <v>#REF!</v>
      </c>
      <c r="K40" s="9"/>
      <c r="L40" s="8">
        <f>SUM(L26:L39)</f>
        <v>7703</v>
      </c>
      <c r="M40" s="9"/>
      <c r="N40" s="8" t="e">
        <f>#REF!+N36+N38</f>
        <v>#REF!</v>
      </c>
      <c r="O40" s="9"/>
      <c r="P40" s="8" t="e">
        <f>#REF!+P36+P38</f>
        <v>#REF!</v>
      </c>
      <c r="Q40" s="9"/>
      <c r="R40" s="8" t="e">
        <f>#REF!+R36+R38</f>
        <v>#REF!</v>
      </c>
      <c r="S40" s="9"/>
      <c r="T40" s="8">
        <f>SUM(T26:T38)</f>
        <v>8475</v>
      </c>
      <c r="U40" s="9"/>
      <c r="V40" s="8">
        <f>SUM(V26:V39)</f>
        <v>7703</v>
      </c>
    </row>
    <row r="41" spans="4:22" ht="12.75">
      <c r="D41" s="8"/>
      <c r="E41" s="9"/>
      <c r="F41" s="8"/>
      <c r="G41" s="9"/>
      <c r="H41" s="8"/>
      <c r="I41" s="9"/>
      <c r="J41" s="8"/>
      <c r="K41" s="9"/>
      <c r="L41" s="8"/>
      <c r="M41" s="9"/>
      <c r="N41" s="8"/>
      <c r="O41" s="9"/>
      <c r="P41" s="8"/>
      <c r="Q41" s="9"/>
      <c r="R41" s="8"/>
      <c r="S41" s="9"/>
      <c r="T41" s="8"/>
      <c r="U41" s="9"/>
      <c r="V41" s="8"/>
    </row>
    <row r="42" spans="2:22" ht="12.75">
      <c r="B42" t="s">
        <v>12</v>
      </c>
      <c r="D42" s="8">
        <v>-2101</v>
      </c>
      <c r="E42" s="9"/>
      <c r="F42" s="8"/>
      <c r="G42" s="9"/>
      <c r="H42" s="8"/>
      <c r="I42" s="9"/>
      <c r="J42" s="8"/>
      <c r="K42" s="9"/>
      <c r="L42" s="16">
        <v>-1504</v>
      </c>
      <c r="M42" s="9"/>
      <c r="N42" s="8"/>
      <c r="O42" s="9"/>
      <c r="P42" s="8"/>
      <c r="Q42" s="9"/>
      <c r="R42" s="8"/>
      <c r="S42" s="9"/>
      <c r="T42" s="8">
        <f>-2101</f>
        <v>-2101</v>
      </c>
      <c r="U42" s="8"/>
      <c r="V42" s="16">
        <v>-1504</v>
      </c>
    </row>
    <row r="43" spans="4:22" ht="12.75">
      <c r="D43" s="8"/>
      <c r="E43" s="9"/>
      <c r="F43" s="8"/>
      <c r="G43" s="9"/>
      <c r="H43" s="8"/>
      <c r="I43" s="9"/>
      <c r="J43" s="8"/>
      <c r="K43" s="9"/>
      <c r="L43" s="8"/>
      <c r="M43" s="9"/>
      <c r="N43" s="8"/>
      <c r="O43" s="9"/>
      <c r="P43" s="8"/>
      <c r="Q43" s="9"/>
      <c r="R43" s="8"/>
      <c r="S43" s="9"/>
      <c r="T43" s="8"/>
      <c r="U43" s="9"/>
      <c r="V43" s="8"/>
    </row>
    <row r="44" spans="2:22" ht="13.5" thickBot="1">
      <c r="B44" t="s">
        <v>142</v>
      </c>
      <c r="D44" s="11">
        <f>D40+D42</f>
        <v>6374</v>
      </c>
      <c r="E44" s="9"/>
      <c r="F44" s="11" t="e">
        <f>F40+F42</f>
        <v>#REF!</v>
      </c>
      <c r="G44" s="9"/>
      <c r="H44" s="11" t="e">
        <f>H40+H42</f>
        <v>#REF!</v>
      </c>
      <c r="I44" s="9"/>
      <c r="J44" s="11" t="e">
        <f>J40+J42</f>
        <v>#REF!</v>
      </c>
      <c r="K44" s="9"/>
      <c r="L44" s="11">
        <f>L40+L42</f>
        <v>6199</v>
      </c>
      <c r="M44" s="9"/>
      <c r="N44" s="11" t="e">
        <f>N40+N42</f>
        <v>#REF!</v>
      </c>
      <c r="O44" s="9"/>
      <c r="P44" s="11" t="e">
        <f>P40+P42</f>
        <v>#REF!</v>
      </c>
      <c r="Q44" s="9"/>
      <c r="R44" s="11" t="e">
        <f>R40+R42</f>
        <v>#REF!</v>
      </c>
      <c r="S44" s="9"/>
      <c r="T44" s="11">
        <f>T40+T42</f>
        <v>6374</v>
      </c>
      <c r="U44" s="9"/>
      <c r="V44" s="11">
        <f>V40+V42</f>
        <v>6199</v>
      </c>
    </row>
    <row r="45" spans="4:22" ht="13.5" thickTop="1">
      <c r="D45" s="8"/>
      <c r="E45" s="9"/>
      <c r="F45" s="8"/>
      <c r="G45" s="9"/>
      <c r="H45" s="8"/>
      <c r="I45" s="9"/>
      <c r="J45" s="8"/>
      <c r="K45" s="9"/>
      <c r="L45" s="8"/>
      <c r="M45" s="9"/>
      <c r="N45" s="8"/>
      <c r="O45" s="9"/>
      <c r="P45" s="8"/>
      <c r="Q45" s="9"/>
      <c r="R45" s="8"/>
      <c r="S45" s="9"/>
      <c r="T45" s="8"/>
      <c r="U45" s="9"/>
      <c r="V45" s="8"/>
    </row>
    <row r="46" spans="4:22" ht="12.75">
      <c r="D46" s="8"/>
      <c r="E46" s="9"/>
      <c r="F46" s="8"/>
      <c r="G46" s="9"/>
      <c r="H46" s="8"/>
      <c r="I46" s="9"/>
      <c r="J46" s="8"/>
      <c r="K46" s="9"/>
      <c r="L46" s="8"/>
      <c r="M46" s="9"/>
      <c r="N46" s="8"/>
      <c r="O46" s="9"/>
      <c r="P46" s="8"/>
      <c r="Q46" s="9"/>
      <c r="R46" s="8"/>
      <c r="S46" s="9"/>
      <c r="T46" s="8"/>
      <c r="U46" s="9"/>
      <c r="V46" s="8"/>
    </row>
    <row r="47" spans="2:22" ht="12.75">
      <c r="B47" t="s">
        <v>13</v>
      </c>
      <c r="D47" s="8"/>
      <c r="E47" s="9"/>
      <c r="F47" s="8"/>
      <c r="G47" s="9"/>
      <c r="H47" s="8"/>
      <c r="I47" s="9"/>
      <c r="J47" s="8"/>
      <c r="K47" s="9"/>
      <c r="L47" s="8"/>
      <c r="M47" s="9"/>
      <c r="N47" s="8"/>
      <c r="O47" s="9"/>
      <c r="P47" s="8"/>
      <c r="Q47" s="9"/>
      <c r="R47" s="8"/>
      <c r="S47" s="9"/>
      <c r="T47" s="8"/>
      <c r="U47" s="9"/>
      <c r="V47" s="8"/>
    </row>
    <row r="48" spans="2:22" ht="12.75">
      <c r="B48" t="s">
        <v>14</v>
      </c>
      <c r="D48" s="8">
        <v>5683</v>
      </c>
      <c r="E48" s="9"/>
      <c r="F48" s="8"/>
      <c r="G48" s="9"/>
      <c r="H48" s="8"/>
      <c r="I48" s="9"/>
      <c r="J48" s="8"/>
      <c r="K48" s="9"/>
      <c r="L48" s="16">
        <v>5576</v>
      </c>
      <c r="M48" s="9"/>
      <c r="N48" s="8"/>
      <c r="O48" s="9"/>
      <c r="P48" s="8"/>
      <c r="Q48" s="9"/>
      <c r="R48" s="8"/>
      <c r="S48" s="9"/>
      <c r="T48" s="8">
        <v>5683</v>
      </c>
      <c r="U48" s="8"/>
      <c r="V48" s="16">
        <v>5576</v>
      </c>
    </row>
    <row r="49" spans="2:22" ht="12.75">
      <c r="B49" t="s">
        <v>15</v>
      </c>
      <c r="D49" s="8">
        <v>691</v>
      </c>
      <c r="E49" s="9"/>
      <c r="F49" s="8"/>
      <c r="G49" s="9"/>
      <c r="H49" s="8"/>
      <c r="I49" s="9"/>
      <c r="J49" s="8"/>
      <c r="K49" s="9"/>
      <c r="L49" s="16">
        <f>-'[2]cis'!$G$35/1000</f>
        <v>622.88392136</v>
      </c>
      <c r="M49" s="9"/>
      <c r="N49" s="8"/>
      <c r="O49" s="9"/>
      <c r="P49" s="8"/>
      <c r="Q49" s="9"/>
      <c r="R49" s="8"/>
      <c r="S49" s="9"/>
      <c r="T49" s="8">
        <v>691</v>
      </c>
      <c r="U49" s="8"/>
      <c r="V49" s="16">
        <f>-'[2]cis'!$G$35/1000</f>
        <v>622.88392136</v>
      </c>
    </row>
    <row r="50" spans="4:22" ht="13.5" thickBot="1">
      <c r="D50" s="11">
        <f>D48+D49</f>
        <v>6374</v>
      </c>
      <c r="E50" s="9"/>
      <c r="F50" s="11">
        <f>F48+F49</f>
        <v>0</v>
      </c>
      <c r="G50" s="9"/>
      <c r="H50" s="11">
        <f>H48+H49</f>
        <v>0</v>
      </c>
      <c r="I50" s="9"/>
      <c r="J50" s="11">
        <f>J48+J49</f>
        <v>0</v>
      </c>
      <c r="K50" s="9"/>
      <c r="L50" s="11">
        <f>L48+L49</f>
        <v>6198.88392136</v>
      </c>
      <c r="M50" s="9"/>
      <c r="N50" s="11">
        <f>N48+N49</f>
        <v>0</v>
      </c>
      <c r="O50" s="9"/>
      <c r="P50" s="11">
        <f>P48+P49</f>
        <v>0</v>
      </c>
      <c r="Q50" s="9"/>
      <c r="R50" s="11">
        <f>R48+R49</f>
        <v>0</v>
      </c>
      <c r="S50" s="9"/>
      <c r="T50" s="11">
        <f>T48+T49</f>
        <v>6374</v>
      </c>
      <c r="U50" s="9"/>
      <c r="V50" s="11">
        <f>V48+V49</f>
        <v>6198.88392136</v>
      </c>
    </row>
    <row r="51" spans="4:22" ht="13.5" thickTop="1">
      <c r="D51" s="8"/>
      <c r="E51" s="9"/>
      <c r="F51" s="8"/>
      <c r="G51" s="9"/>
      <c r="H51" s="8"/>
      <c r="I51" s="9"/>
      <c r="J51" s="8"/>
      <c r="K51" s="9"/>
      <c r="L51" s="16"/>
      <c r="M51" s="9"/>
      <c r="N51" s="8"/>
      <c r="O51" s="9"/>
      <c r="P51" s="8"/>
      <c r="Q51" s="9"/>
      <c r="R51" s="8"/>
      <c r="S51" s="9"/>
      <c r="T51" s="8"/>
      <c r="U51" s="9"/>
      <c r="V51" s="16"/>
    </row>
    <row r="52" spans="2:22" ht="12.75">
      <c r="B52" t="s">
        <v>27</v>
      </c>
      <c r="D52" s="8"/>
      <c r="E52" s="9"/>
      <c r="F52" s="8"/>
      <c r="G52" s="9"/>
      <c r="H52" s="8"/>
      <c r="I52" s="9"/>
      <c r="J52" s="8"/>
      <c r="K52" s="9"/>
      <c r="L52" s="8"/>
      <c r="M52" s="9"/>
      <c r="N52" s="8"/>
      <c r="O52" s="9"/>
      <c r="P52" s="8"/>
      <c r="Q52" s="9"/>
      <c r="R52" s="8"/>
      <c r="S52" s="9"/>
      <c r="T52" s="8"/>
      <c r="U52" s="9"/>
      <c r="V52" s="8"/>
    </row>
    <row r="53" spans="2:22" ht="12.75">
      <c r="B53" t="s">
        <v>28</v>
      </c>
      <c r="D53" s="28">
        <f>D48/60000*100</f>
        <v>9.471666666666668</v>
      </c>
      <c r="E53" s="9"/>
      <c r="F53" s="10"/>
      <c r="G53" s="9"/>
      <c r="H53" s="10"/>
      <c r="I53" s="9"/>
      <c r="J53" s="10"/>
      <c r="K53" s="9"/>
      <c r="L53" s="28">
        <f>L48/60000*100</f>
        <v>9.293333333333335</v>
      </c>
      <c r="M53" s="9"/>
      <c r="N53" s="10"/>
      <c r="O53" s="9"/>
      <c r="P53" s="10"/>
      <c r="Q53" s="9"/>
      <c r="R53" s="10"/>
      <c r="S53" s="9"/>
      <c r="T53" s="28">
        <f>T48/60000*100</f>
        <v>9.471666666666668</v>
      </c>
      <c r="U53" s="9"/>
      <c r="V53" s="28">
        <f>V48/60000*100</f>
        <v>9.293333333333335</v>
      </c>
    </row>
    <row r="54" spans="4:22" ht="12.75">
      <c r="D54" s="8"/>
      <c r="E54" s="9"/>
      <c r="F54" s="8"/>
      <c r="G54" s="9"/>
      <c r="H54" s="8"/>
      <c r="I54" s="9"/>
      <c r="J54" s="8"/>
      <c r="K54" s="8"/>
      <c r="L54" s="8"/>
      <c r="M54" s="9"/>
      <c r="N54" s="8"/>
      <c r="O54" s="9"/>
      <c r="P54" s="8"/>
      <c r="Q54" s="9"/>
      <c r="R54" s="8"/>
      <c r="S54" s="9"/>
      <c r="T54" s="8"/>
      <c r="U54" s="9"/>
      <c r="V54" s="8"/>
    </row>
  </sheetData>
  <mergeCells count="9">
    <mergeCell ref="T17:V17"/>
    <mergeCell ref="D17:R17"/>
    <mergeCell ref="A1:V1"/>
    <mergeCell ref="A2:V2"/>
    <mergeCell ref="A12:V12"/>
    <mergeCell ref="A13:V13"/>
    <mergeCell ref="A14:V14"/>
    <mergeCell ref="B4:V4"/>
    <mergeCell ref="B6:V6"/>
  </mergeCells>
  <printOptions/>
  <pageMargins left="0.75" right="0.26" top="0.71" bottom="0.68" header="0.5" footer="0.5"/>
  <pageSetup horizontalDpi="600" verticalDpi="600" orientation="portrait" scale="95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71"/>
  <sheetViews>
    <sheetView workbookViewId="0" topLeftCell="A1">
      <selection activeCell="A1" sqref="A1:V1"/>
    </sheetView>
  </sheetViews>
  <sheetFormatPr defaultColWidth="9.140625" defaultRowHeight="12.75"/>
  <cols>
    <col min="1" max="1" width="1.8515625" style="0" customWidth="1"/>
    <col min="2" max="2" width="34.57421875" style="0" customWidth="1"/>
    <col min="3" max="3" width="7.8515625" style="0" customWidth="1"/>
    <col min="4" max="4" width="19.57421875" style="37" customWidth="1"/>
    <col min="5" max="5" width="3.421875" style="0" hidden="1" customWidth="1"/>
    <col min="6" max="6" width="16.8515625" style="0" hidden="1" customWidth="1"/>
    <col min="7" max="7" width="3.28125" style="0" hidden="1" customWidth="1"/>
    <col min="8" max="8" width="17.140625" style="0" hidden="1" customWidth="1"/>
    <col min="9" max="9" width="2.57421875" style="0" hidden="1" customWidth="1"/>
    <col min="10" max="10" width="16.8515625" style="0" hidden="1" customWidth="1"/>
    <col min="11" max="11" width="3.57421875" style="0" hidden="1" customWidth="1"/>
    <col min="12" max="12" width="17.57421875" style="0" hidden="1" customWidth="1"/>
    <col min="13" max="13" width="1.57421875" style="0" hidden="1" customWidth="1"/>
    <col min="14" max="14" width="12.57421875" style="0" hidden="1" customWidth="1"/>
    <col min="15" max="15" width="2.8515625" style="0" hidden="1" customWidth="1"/>
    <col min="16" max="16" width="12.57421875" style="0" hidden="1" customWidth="1"/>
    <col min="17" max="17" width="2.8515625" style="0" hidden="1" customWidth="1"/>
    <col min="18" max="18" width="11.57421875" style="0" hidden="1" customWidth="1"/>
    <col min="19" max="19" width="2.28125" style="0" customWidth="1"/>
    <col min="20" max="20" width="21.00390625" style="0" hidden="1" customWidth="1"/>
    <col min="21" max="21" width="3.421875" style="0" customWidth="1"/>
    <col min="22" max="22" width="21.28125" style="0" customWidth="1"/>
  </cols>
  <sheetData>
    <row r="1" spans="1:22" ht="15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5.7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.75" customHeight="1"/>
    <row r="4" ht="6.75" customHeight="1"/>
    <row r="5" spans="1:22" ht="12.75">
      <c r="A5" s="55" t="s">
        <v>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22" ht="12.75">
      <c r="A6" s="55" t="s">
        <v>151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</row>
    <row r="7" spans="1:22" ht="12.75">
      <c r="A7" s="55" t="s">
        <v>33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</row>
    <row r="8" ht="0.75" customHeight="1"/>
    <row r="9" spans="4:12" ht="6.75" customHeight="1">
      <c r="D9" s="29"/>
      <c r="E9" s="7"/>
      <c r="F9" s="7"/>
      <c r="G9" s="7"/>
      <c r="H9" s="7"/>
      <c r="I9" s="7"/>
      <c r="J9" s="7"/>
      <c r="K9" s="7"/>
      <c r="L9" s="7"/>
    </row>
    <row r="10" spans="4:22" ht="15" customHeight="1" thickBot="1"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T10" s="50"/>
      <c r="U10" s="50"/>
      <c r="V10" s="50"/>
    </row>
    <row r="11" spans="4:22" ht="12.75">
      <c r="D11" s="30" t="s">
        <v>69</v>
      </c>
      <c r="E11" s="17"/>
      <c r="F11" s="18" t="s">
        <v>69</v>
      </c>
      <c r="G11" s="17"/>
      <c r="H11" s="18" t="s">
        <v>69</v>
      </c>
      <c r="I11" s="17"/>
      <c r="J11" s="18" t="s">
        <v>69</v>
      </c>
      <c r="K11" s="18"/>
      <c r="L11" s="18" t="s">
        <v>69</v>
      </c>
      <c r="M11" s="18"/>
      <c r="N11" s="18" t="s">
        <v>69</v>
      </c>
      <c r="O11" s="18"/>
      <c r="P11" s="18" t="s">
        <v>69</v>
      </c>
      <c r="Q11" s="18"/>
      <c r="R11" s="18" t="s">
        <v>69</v>
      </c>
      <c r="S11" s="1"/>
      <c r="T11" s="13" t="s">
        <v>69</v>
      </c>
      <c r="U11" s="2"/>
      <c r="V11" s="2" t="s">
        <v>69</v>
      </c>
    </row>
    <row r="12" spans="4:22" ht="12.75">
      <c r="D12" s="30" t="s">
        <v>18</v>
      </c>
      <c r="E12" s="20"/>
      <c r="F12" s="19" t="s">
        <v>20</v>
      </c>
      <c r="G12" s="20"/>
      <c r="H12" s="19" t="s">
        <v>21</v>
      </c>
      <c r="I12" s="20"/>
      <c r="J12" s="19" t="s">
        <v>22</v>
      </c>
      <c r="K12" s="19"/>
      <c r="L12" s="19" t="s">
        <v>23</v>
      </c>
      <c r="M12" s="19"/>
      <c r="N12" s="19" t="s">
        <v>24</v>
      </c>
      <c r="O12" s="19"/>
      <c r="P12" s="19" t="s">
        <v>25</v>
      </c>
      <c r="Q12" s="19"/>
      <c r="R12" s="19" t="s">
        <v>26</v>
      </c>
      <c r="S12" s="2"/>
      <c r="T12" s="13" t="s">
        <v>30</v>
      </c>
      <c r="U12" s="2"/>
      <c r="V12" s="2" t="s">
        <v>26</v>
      </c>
    </row>
    <row r="13" spans="4:22" ht="12.75">
      <c r="D13" s="30"/>
      <c r="E13" s="20"/>
      <c r="F13" s="19"/>
      <c r="G13" s="20"/>
      <c r="H13" s="19"/>
      <c r="I13" s="20"/>
      <c r="J13" s="19"/>
      <c r="K13" s="19"/>
      <c r="L13" s="19"/>
      <c r="M13" s="19"/>
      <c r="N13" s="19"/>
      <c r="O13" s="19"/>
      <c r="P13" s="19"/>
      <c r="Q13" s="19"/>
      <c r="R13" s="19"/>
      <c r="S13" s="2"/>
      <c r="T13" s="13"/>
      <c r="U13" s="2"/>
      <c r="V13" s="2" t="s">
        <v>143</v>
      </c>
    </row>
    <row r="14" spans="3:22" ht="12.75">
      <c r="C14" s="12"/>
      <c r="D14" s="30" t="s">
        <v>29</v>
      </c>
      <c r="E14" s="20"/>
      <c r="F14" s="19" t="s">
        <v>29</v>
      </c>
      <c r="G14" s="20"/>
      <c r="H14" s="19" t="s">
        <v>29</v>
      </c>
      <c r="I14" s="20"/>
      <c r="J14" s="19" t="s">
        <v>29</v>
      </c>
      <c r="K14" s="19"/>
      <c r="L14" s="19" t="s">
        <v>29</v>
      </c>
      <c r="M14" s="19"/>
      <c r="N14" s="19" t="s">
        <v>29</v>
      </c>
      <c r="O14" s="19"/>
      <c r="P14" s="19" t="s">
        <v>29</v>
      </c>
      <c r="Q14" s="19"/>
      <c r="R14" s="19" t="s">
        <v>29</v>
      </c>
      <c r="S14" s="2"/>
      <c r="T14" s="13" t="s">
        <v>29</v>
      </c>
      <c r="U14" s="2"/>
      <c r="V14" s="2" t="s">
        <v>29</v>
      </c>
    </row>
    <row r="15" spans="4:22" ht="12.75">
      <c r="D15" s="31"/>
      <c r="E15" s="20"/>
      <c r="F15" s="19"/>
      <c r="G15" s="20"/>
      <c r="H15" s="19"/>
      <c r="I15" s="20"/>
      <c r="J15" s="19"/>
      <c r="K15" s="19"/>
      <c r="L15" s="19"/>
      <c r="M15" s="19"/>
      <c r="N15" s="19"/>
      <c r="O15" s="19"/>
      <c r="P15" s="19"/>
      <c r="Q15" s="19"/>
      <c r="R15" s="19"/>
      <c r="S15" s="2"/>
      <c r="T15" s="2"/>
      <c r="U15" s="2"/>
      <c r="V15" s="2"/>
    </row>
    <row r="16" spans="2:22" ht="12.75">
      <c r="B16" s="15" t="s">
        <v>34</v>
      </c>
      <c r="D16" s="27"/>
      <c r="E16" s="22"/>
      <c r="F16" s="25"/>
      <c r="G16" s="22"/>
      <c r="H16" s="25"/>
      <c r="I16" s="22"/>
      <c r="J16" s="25"/>
      <c r="K16" s="25"/>
      <c r="L16" s="25"/>
      <c r="M16" s="22"/>
      <c r="N16" s="25"/>
      <c r="O16" s="22"/>
      <c r="P16" s="25"/>
      <c r="Q16" s="22"/>
      <c r="R16" s="25"/>
      <c r="S16" s="8"/>
      <c r="T16" s="8"/>
      <c r="U16" s="8"/>
      <c r="V16" s="8"/>
    </row>
    <row r="17" spans="2:22" ht="12.75">
      <c r="B17" t="s">
        <v>35</v>
      </c>
      <c r="D17" s="27">
        <v>22403</v>
      </c>
      <c r="E17" s="22"/>
      <c r="F17" s="25"/>
      <c r="G17" s="22"/>
      <c r="H17" s="25"/>
      <c r="I17" s="22"/>
      <c r="J17" s="25"/>
      <c r="K17" s="22"/>
      <c r="L17" s="25"/>
      <c r="M17" s="22"/>
      <c r="N17" s="25"/>
      <c r="O17" s="22"/>
      <c r="P17" s="25"/>
      <c r="Q17" s="22"/>
      <c r="R17" s="25"/>
      <c r="S17" s="9"/>
      <c r="T17" s="8">
        <f aca="true" t="shared" si="0" ref="T17:T22">D17+F17+H17+J17</f>
        <v>22403</v>
      </c>
      <c r="U17" s="8"/>
      <c r="V17" s="8">
        <v>20088</v>
      </c>
    </row>
    <row r="18" spans="2:22" ht="12.75">
      <c r="B18" t="s">
        <v>36</v>
      </c>
      <c r="D18" s="27">
        <v>1102</v>
      </c>
      <c r="E18" s="22"/>
      <c r="F18" s="25"/>
      <c r="G18" s="22"/>
      <c r="H18" s="25"/>
      <c r="I18" s="22"/>
      <c r="J18" s="25"/>
      <c r="K18" s="22"/>
      <c r="L18" s="25"/>
      <c r="M18" s="22"/>
      <c r="N18" s="25"/>
      <c r="O18" s="22"/>
      <c r="P18" s="25"/>
      <c r="Q18" s="22"/>
      <c r="R18" s="25"/>
      <c r="S18" s="9"/>
      <c r="T18" s="8">
        <f t="shared" si="0"/>
        <v>1102</v>
      </c>
      <c r="U18" s="8"/>
      <c r="V18" s="8">
        <v>1108</v>
      </c>
    </row>
    <row r="19" spans="2:22" ht="12.75">
      <c r="B19" t="s">
        <v>148</v>
      </c>
      <c r="D19" s="27">
        <v>3972</v>
      </c>
      <c r="E19" s="22"/>
      <c r="F19" s="25"/>
      <c r="G19" s="22"/>
      <c r="H19" s="25"/>
      <c r="I19" s="22"/>
      <c r="J19" s="25"/>
      <c r="K19" s="22"/>
      <c r="L19" s="25"/>
      <c r="M19" s="22"/>
      <c r="N19" s="25"/>
      <c r="O19" s="22"/>
      <c r="P19" s="25"/>
      <c r="Q19" s="22"/>
      <c r="R19" s="25"/>
      <c r="S19" s="9"/>
      <c r="T19" s="8">
        <f t="shared" si="0"/>
        <v>3972</v>
      </c>
      <c r="U19" s="8"/>
      <c r="V19" s="8">
        <v>3988</v>
      </c>
    </row>
    <row r="20" spans="2:22" ht="12.75" hidden="1">
      <c r="B20" t="s">
        <v>37</v>
      </c>
      <c r="D20" s="27"/>
      <c r="E20" s="22"/>
      <c r="F20" s="25"/>
      <c r="G20" s="22"/>
      <c r="H20" s="25"/>
      <c r="I20" s="22"/>
      <c r="J20" s="25"/>
      <c r="K20" s="22"/>
      <c r="L20" s="25"/>
      <c r="M20" s="22"/>
      <c r="N20" s="25"/>
      <c r="O20" s="22"/>
      <c r="P20" s="25"/>
      <c r="Q20" s="22"/>
      <c r="R20" s="25"/>
      <c r="S20" s="9"/>
      <c r="T20" s="8">
        <f t="shared" si="0"/>
        <v>0</v>
      </c>
      <c r="U20" s="8"/>
      <c r="V20" s="8">
        <v>0</v>
      </c>
    </row>
    <row r="21" spans="2:22" ht="12.75">
      <c r="B21" t="s">
        <v>38</v>
      </c>
      <c r="D21" s="27">
        <v>26825</v>
      </c>
      <c r="E21" s="22"/>
      <c r="F21" s="25"/>
      <c r="G21" s="22"/>
      <c r="H21" s="25"/>
      <c r="I21" s="22"/>
      <c r="J21" s="25"/>
      <c r="K21" s="22"/>
      <c r="L21" s="25"/>
      <c r="M21" s="22"/>
      <c r="N21" s="25"/>
      <c r="O21" s="22"/>
      <c r="P21" s="25"/>
      <c r="Q21" s="22"/>
      <c r="R21" s="25"/>
      <c r="S21" s="9"/>
      <c r="T21" s="8">
        <f t="shared" si="0"/>
        <v>26825</v>
      </c>
      <c r="U21" s="8"/>
      <c r="V21" s="8">
        <v>31655</v>
      </c>
    </row>
    <row r="22" spans="2:22" ht="12.75">
      <c r="B22" t="s">
        <v>39</v>
      </c>
      <c r="D22" s="32">
        <f>'[1]cbs'!$I$17/1000</f>
        <v>3.105</v>
      </c>
      <c r="E22" s="22"/>
      <c r="F22" s="23"/>
      <c r="G22" s="22"/>
      <c r="H22" s="23"/>
      <c r="I22" s="22"/>
      <c r="J22" s="23"/>
      <c r="K22" s="22"/>
      <c r="L22" s="23"/>
      <c r="M22" s="22"/>
      <c r="N22" s="23"/>
      <c r="O22" s="22"/>
      <c r="P22" s="23"/>
      <c r="Q22" s="22"/>
      <c r="R22" s="23"/>
      <c r="S22" s="9"/>
      <c r="T22" s="10">
        <f t="shared" si="0"/>
        <v>3.105</v>
      </c>
      <c r="U22" s="8"/>
      <c r="V22" s="10">
        <v>3</v>
      </c>
    </row>
    <row r="23" spans="4:22" ht="12.75">
      <c r="D23" s="33">
        <f>SUM(D17:D22)</f>
        <v>54305.105</v>
      </c>
      <c r="E23" s="22"/>
      <c r="F23" s="24">
        <f>SUM(F17:F22)</f>
        <v>0</v>
      </c>
      <c r="G23" s="22"/>
      <c r="H23" s="24">
        <f>SUM(H17:H22)</f>
        <v>0</v>
      </c>
      <c r="I23" s="22"/>
      <c r="J23" s="24">
        <f>SUM(J17:J22)</f>
        <v>0</v>
      </c>
      <c r="K23" s="22"/>
      <c r="L23" s="24">
        <f>SUM(L17:L22)</f>
        <v>0</v>
      </c>
      <c r="M23" s="22"/>
      <c r="N23" s="24">
        <f>SUM(N17:N22)</f>
        <v>0</v>
      </c>
      <c r="O23" s="22"/>
      <c r="P23" s="24">
        <f>SUM(P17:P22)</f>
        <v>0</v>
      </c>
      <c r="Q23" s="22"/>
      <c r="R23" s="24">
        <f>SUM(R17:R22)</f>
        <v>0</v>
      </c>
      <c r="S23" s="9"/>
      <c r="T23" s="14">
        <f>SUM(T17:T22)</f>
        <v>54305.105</v>
      </c>
      <c r="U23" s="8"/>
      <c r="V23" s="14">
        <f>SUM(V17:V22)</f>
        <v>56842</v>
      </c>
    </row>
    <row r="24" spans="4:22" ht="12.75">
      <c r="D24" s="27"/>
      <c r="E24" s="22"/>
      <c r="F24" s="25"/>
      <c r="G24" s="22"/>
      <c r="H24" s="25"/>
      <c r="I24" s="22"/>
      <c r="J24" s="25"/>
      <c r="K24" s="22"/>
      <c r="L24" s="25"/>
      <c r="M24" s="22"/>
      <c r="N24" s="25"/>
      <c r="O24" s="22"/>
      <c r="P24" s="25"/>
      <c r="Q24" s="22"/>
      <c r="R24" s="25"/>
      <c r="S24" s="9"/>
      <c r="T24" s="8"/>
      <c r="U24" s="8"/>
      <c r="V24" s="8"/>
    </row>
    <row r="25" spans="2:22" ht="12.75">
      <c r="B25" s="15" t="s">
        <v>40</v>
      </c>
      <c r="D25" s="27"/>
      <c r="E25" s="22"/>
      <c r="F25" s="25"/>
      <c r="G25" s="22"/>
      <c r="H25" s="25"/>
      <c r="I25" s="22"/>
      <c r="J25" s="25"/>
      <c r="K25" s="22"/>
      <c r="L25" s="25"/>
      <c r="M25" s="22"/>
      <c r="N25" s="25"/>
      <c r="O25" s="22"/>
      <c r="P25" s="25"/>
      <c r="Q25" s="22"/>
      <c r="R25" s="25"/>
      <c r="S25" s="9"/>
      <c r="T25" s="8"/>
      <c r="U25" s="8"/>
      <c r="V25" s="8"/>
    </row>
    <row r="26" spans="2:22" ht="12.75">
      <c r="B26" t="s">
        <v>41</v>
      </c>
      <c r="D26" s="27">
        <v>1609</v>
      </c>
      <c r="E26" s="22"/>
      <c r="F26" s="25"/>
      <c r="G26" s="22"/>
      <c r="H26" s="25"/>
      <c r="I26" s="22"/>
      <c r="J26" s="25"/>
      <c r="K26" s="22"/>
      <c r="L26" s="25"/>
      <c r="M26" s="22"/>
      <c r="N26" s="25"/>
      <c r="O26" s="22"/>
      <c r="P26" s="25"/>
      <c r="Q26" s="22"/>
      <c r="R26" s="25"/>
      <c r="S26" s="9"/>
      <c r="T26" s="8">
        <f aca="true" t="shared" si="1" ref="T26:T33">D26+F26+H26+J26</f>
        <v>1609</v>
      </c>
      <c r="U26" s="8"/>
      <c r="V26" s="8">
        <v>2094</v>
      </c>
    </row>
    <row r="27" spans="2:22" ht="12.75">
      <c r="B27" t="s">
        <v>148</v>
      </c>
      <c r="D27" s="27">
        <v>63</v>
      </c>
      <c r="E27" s="22"/>
      <c r="F27" s="25"/>
      <c r="G27" s="22"/>
      <c r="H27" s="25"/>
      <c r="I27" s="22"/>
      <c r="J27" s="25"/>
      <c r="K27" s="22"/>
      <c r="L27" s="25"/>
      <c r="M27" s="22"/>
      <c r="N27" s="25"/>
      <c r="O27" s="22"/>
      <c r="P27" s="25"/>
      <c r="Q27" s="22"/>
      <c r="R27" s="25"/>
      <c r="S27" s="9"/>
      <c r="T27" s="8"/>
      <c r="U27" s="8"/>
      <c r="V27" s="8">
        <v>63</v>
      </c>
    </row>
    <row r="28" spans="2:22" ht="12.75">
      <c r="B28" t="s">
        <v>42</v>
      </c>
      <c r="D28" s="27">
        <v>11</v>
      </c>
      <c r="E28" s="22"/>
      <c r="F28" s="25"/>
      <c r="G28" s="22"/>
      <c r="H28" s="25"/>
      <c r="I28" s="22"/>
      <c r="J28" s="25"/>
      <c r="K28" s="22"/>
      <c r="L28" s="25"/>
      <c r="M28" s="22"/>
      <c r="N28" s="25"/>
      <c r="O28" s="22"/>
      <c r="P28" s="25"/>
      <c r="Q28" s="22"/>
      <c r="R28" s="25"/>
      <c r="S28" s="9"/>
      <c r="T28" s="8">
        <f t="shared" si="1"/>
        <v>11</v>
      </c>
      <c r="U28" s="8"/>
      <c r="V28" s="8">
        <v>18</v>
      </c>
    </row>
    <row r="29" spans="2:22" ht="12.75">
      <c r="B29" t="s">
        <v>43</v>
      </c>
      <c r="D29" s="27">
        <v>108871</v>
      </c>
      <c r="E29" s="22"/>
      <c r="F29" s="25"/>
      <c r="G29" s="22"/>
      <c r="H29" s="25"/>
      <c r="I29" s="22"/>
      <c r="J29" s="25"/>
      <c r="K29" s="22"/>
      <c r="L29" s="25"/>
      <c r="M29" s="22"/>
      <c r="N29" s="25"/>
      <c r="O29" s="22"/>
      <c r="P29" s="25"/>
      <c r="Q29" s="22"/>
      <c r="R29" s="25"/>
      <c r="S29" s="9"/>
      <c r="T29" s="8">
        <f t="shared" si="1"/>
        <v>108871</v>
      </c>
      <c r="U29" s="8"/>
      <c r="V29" s="8">
        <v>74048</v>
      </c>
    </row>
    <row r="30" spans="2:22" ht="12.75">
      <c r="B30" t="s">
        <v>44</v>
      </c>
      <c r="D30" s="27"/>
      <c r="E30" s="22"/>
      <c r="F30" s="25"/>
      <c r="G30" s="22"/>
      <c r="H30" s="25"/>
      <c r="I30" s="22"/>
      <c r="J30" s="25"/>
      <c r="K30" s="22"/>
      <c r="L30" s="25"/>
      <c r="M30" s="22"/>
      <c r="N30" s="25"/>
      <c r="O30" s="22"/>
      <c r="P30" s="25"/>
      <c r="Q30" s="22"/>
      <c r="R30" s="25"/>
      <c r="S30" s="9"/>
      <c r="T30" s="8">
        <f t="shared" si="1"/>
        <v>0</v>
      </c>
      <c r="U30" s="8"/>
      <c r="V30" s="8"/>
    </row>
    <row r="31" spans="2:22" ht="12.75">
      <c r="B31" t="s">
        <v>45</v>
      </c>
      <c r="D31" s="27">
        <v>6821</v>
      </c>
      <c r="E31" s="22"/>
      <c r="F31" s="25"/>
      <c r="G31" s="22"/>
      <c r="H31" s="25"/>
      <c r="I31" s="22"/>
      <c r="J31" s="25"/>
      <c r="K31" s="22"/>
      <c r="L31" s="25"/>
      <c r="M31" s="22"/>
      <c r="N31" s="25"/>
      <c r="O31" s="22"/>
      <c r="P31" s="25"/>
      <c r="Q31" s="22"/>
      <c r="R31" s="25"/>
      <c r="S31" s="9"/>
      <c r="T31" s="8">
        <f t="shared" si="1"/>
        <v>6821</v>
      </c>
      <c r="U31" s="8"/>
      <c r="V31" s="8">
        <v>5046</v>
      </c>
    </row>
    <row r="32" spans="2:22" ht="12.75">
      <c r="B32" t="s">
        <v>46</v>
      </c>
      <c r="D32" s="27">
        <v>183</v>
      </c>
      <c r="E32" s="22"/>
      <c r="F32" s="25"/>
      <c r="G32" s="22"/>
      <c r="H32" s="25"/>
      <c r="I32" s="22"/>
      <c r="J32" s="25"/>
      <c r="K32" s="22"/>
      <c r="L32" s="25"/>
      <c r="M32" s="22"/>
      <c r="N32" s="25"/>
      <c r="O32" s="22"/>
      <c r="P32" s="25"/>
      <c r="Q32" s="22"/>
      <c r="R32" s="25"/>
      <c r="S32" s="9"/>
      <c r="T32" s="8">
        <f t="shared" si="1"/>
        <v>183</v>
      </c>
      <c r="U32" s="8"/>
      <c r="V32" s="8">
        <v>1120</v>
      </c>
    </row>
    <row r="33" spans="2:22" ht="12.75">
      <c r="B33" t="s">
        <v>47</v>
      </c>
      <c r="D33" s="27">
        <v>20687</v>
      </c>
      <c r="E33" s="22"/>
      <c r="F33" s="25"/>
      <c r="G33" s="22"/>
      <c r="H33" s="25"/>
      <c r="I33" s="22"/>
      <c r="J33" s="25"/>
      <c r="K33" s="22"/>
      <c r="L33" s="25"/>
      <c r="M33" s="22"/>
      <c r="N33" s="25"/>
      <c r="O33" s="22"/>
      <c r="P33" s="25"/>
      <c r="Q33" s="22"/>
      <c r="R33" s="25"/>
      <c r="S33" s="9"/>
      <c r="T33" s="8">
        <f t="shared" si="1"/>
        <v>20687</v>
      </c>
      <c r="U33" s="8"/>
      <c r="V33" s="8">
        <v>33947</v>
      </c>
    </row>
    <row r="34" spans="2:22" ht="12.75">
      <c r="B34" t="s">
        <v>48</v>
      </c>
      <c r="D34" s="32">
        <v>22362</v>
      </c>
      <c r="E34" s="22"/>
      <c r="F34" s="23"/>
      <c r="G34" s="22"/>
      <c r="H34" s="23"/>
      <c r="I34" s="22"/>
      <c r="J34" s="23"/>
      <c r="K34" s="22"/>
      <c r="L34" s="23"/>
      <c r="M34" s="22"/>
      <c r="N34" s="23"/>
      <c r="O34" s="22"/>
      <c r="P34" s="23"/>
      <c r="Q34" s="22"/>
      <c r="R34" s="23"/>
      <c r="S34" s="9"/>
      <c r="T34" s="10"/>
      <c r="U34" s="8"/>
      <c r="V34" s="10">
        <v>7102</v>
      </c>
    </row>
    <row r="35" spans="4:22" ht="12.75">
      <c r="D35" s="33">
        <f>SUM(D26:D34)</f>
        <v>160607</v>
      </c>
      <c r="E35" s="22"/>
      <c r="F35" s="24">
        <f>SUM(F26:F34)</f>
        <v>0</v>
      </c>
      <c r="G35" s="22"/>
      <c r="H35" s="24">
        <f>SUM(H26:H34)</f>
        <v>0</v>
      </c>
      <c r="I35" s="22"/>
      <c r="J35" s="24">
        <f>SUM(J26:J34)</f>
        <v>0</v>
      </c>
      <c r="K35" s="22"/>
      <c r="L35" s="24">
        <f>SUM(L26:L34)</f>
        <v>0</v>
      </c>
      <c r="M35" s="22"/>
      <c r="N35" s="24">
        <f>SUM(N26:N34)</f>
        <v>0</v>
      </c>
      <c r="O35" s="22"/>
      <c r="P35" s="24">
        <f>SUM(P26:P34)</f>
        <v>0</v>
      </c>
      <c r="Q35" s="22"/>
      <c r="R35" s="24">
        <f>SUM(R26:R34)</f>
        <v>0</v>
      </c>
      <c r="S35" s="9"/>
      <c r="T35" s="14">
        <f>SUM(T26:T34)</f>
        <v>138182</v>
      </c>
      <c r="U35" s="9"/>
      <c r="V35" s="14">
        <f>SUM(V26:V34)</f>
        <v>123438</v>
      </c>
    </row>
    <row r="36" spans="4:22" ht="12.75">
      <c r="D36" s="27"/>
      <c r="E36" s="22"/>
      <c r="F36" s="25"/>
      <c r="G36" s="22"/>
      <c r="H36" s="25"/>
      <c r="I36" s="22"/>
      <c r="J36" s="25"/>
      <c r="K36" s="22"/>
      <c r="L36" s="25"/>
      <c r="M36" s="22"/>
      <c r="N36" s="25"/>
      <c r="O36" s="22"/>
      <c r="P36" s="25"/>
      <c r="Q36" s="22"/>
      <c r="R36" s="25"/>
      <c r="S36" s="9"/>
      <c r="T36" s="8"/>
      <c r="U36" s="9"/>
      <c r="V36" s="8"/>
    </row>
    <row r="37" spans="2:22" ht="12.75">
      <c r="B37" s="15" t="s">
        <v>49</v>
      </c>
      <c r="D37" s="27"/>
      <c r="E37" s="22"/>
      <c r="F37" s="25"/>
      <c r="G37" s="22"/>
      <c r="H37" s="25"/>
      <c r="I37" s="22"/>
      <c r="J37" s="25"/>
      <c r="K37" s="22"/>
      <c r="L37" s="25"/>
      <c r="M37" s="22"/>
      <c r="N37" s="25"/>
      <c r="O37" s="22"/>
      <c r="P37" s="25"/>
      <c r="Q37" s="22"/>
      <c r="R37" s="25"/>
      <c r="S37" s="9"/>
      <c r="T37" s="8">
        <f>D37+F37+H37+J37</f>
        <v>0</v>
      </c>
      <c r="U37" s="8"/>
      <c r="V37" s="8"/>
    </row>
    <row r="38" spans="2:22" ht="12.75" hidden="1">
      <c r="B38" t="s">
        <v>50</v>
      </c>
      <c r="D38" s="27"/>
      <c r="E38" s="22"/>
      <c r="F38" s="25"/>
      <c r="G38" s="22"/>
      <c r="H38" s="25"/>
      <c r="I38" s="22"/>
      <c r="J38" s="25"/>
      <c r="K38" s="22"/>
      <c r="L38" s="25"/>
      <c r="M38" s="22"/>
      <c r="N38" s="25"/>
      <c r="O38" s="22"/>
      <c r="P38" s="25"/>
      <c r="Q38" s="22"/>
      <c r="R38" s="25"/>
      <c r="S38" s="9"/>
      <c r="T38" s="8">
        <f>D38+F38+H38+J38</f>
        <v>0</v>
      </c>
      <c r="U38" s="8"/>
      <c r="V38" s="8">
        <f>L38+N38+P38+R38-N38-P38-R38</f>
        <v>0</v>
      </c>
    </row>
    <row r="39" spans="2:22" ht="12.75" hidden="1">
      <c r="B39" t="s">
        <v>51</v>
      </c>
      <c r="D39" s="27"/>
      <c r="E39" s="22"/>
      <c r="F39" s="25"/>
      <c r="G39" s="22"/>
      <c r="H39" s="25"/>
      <c r="I39" s="22"/>
      <c r="J39" s="25"/>
      <c r="K39" s="22"/>
      <c r="L39" s="25"/>
      <c r="M39" s="22"/>
      <c r="N39" s="25"/>
      <c r="O39" s="22"/>
      <c r="P39" s="25"/>
      <c r="Q39" s="22"/>
      <c r="R39" s="25"/>
      <c r="S39" s="9"/>
      <c r="T39" s="8"/>
      <c r="U39" s="9"/>
      <c r="V39" s="8"/>
    </row>
    <row r="40" spans="2:22" ht="12.75" hidden="1">
      <c r="B40" t="s">
        <v>138</v>
      </c>
      <c r="D40" s="27">
        <f>'[1]cbs'!$I$48/1000</f>
        <v>0</v>
      </c>
      <c r="E40" s="22"/>
      <c r="F40" s="25"/>
      <c r="G40" s="22"/>
      <c r="H40" s="25"/>
      <c r="I40" s="22"/>
      <c r="J40" s="25"/>
      <c r="K40" s="22"/>
      <c r="L40" s="25"/>
      <c r="M40" s="22"/>
      <c r="N40" s="25"/>
      <c r="O40" s="22"/>
      <c r="P40" s="25"/>
      <c r="Q40" s="22"/>
      <c r="R40" s="25"/>
      <c r="S40" s="9"/>
      <c r="T40" s="8">
        <f>D40+F40+H40+J40</f>
        <v>0</v>
      </c>
      <c r="U40" s="8"/>
      <c r="V40" s="8">
        <f>L40+N40+P40+R40-N40-P40-R40</f>
        <v>0</v>
      </c>
    </row>
    <row r="41" spans="2:22" ht="12.75">
      <c r="B41" t="s">
        <v>52</v>
      </c>
      <c r="D41" s="27">
        <v>112429</v>
      </c>
      <c r="E41" s="22"/>
      <c r="F41" s="25"/>
      <c r="G41" s="22"/>
      <c r="H41" s="25"/>
      <c r="I41" s="22"/>
      <c r="J41" s="25"/>
      <c r="K41" s="22"/>
      <c r="L41" s="25"/>
      <c r="M41" s="22"/>
      <c r="N41" s="25"/>
      <c r="O41" s="22"/>
      <c r="P41" s="25"/>
      <c r="Q41" s="22"/>
      <c r="R41" s="25"/>
      <c r="S41" s="9"/>
      <c r="T41" s="8"/>
      <c r="U41" s="9"/>
      <c r="V41" s="8">
        <v>73212</v>
      </c>
    </row>
    <row r="42" spans="2:22" ht="12.75">
      <c r="B42" t="s">
        <v>53</v>
      </c>
      <c r="D42" s="27">
        <v>2660</v>
      </c>
      <c r="E42" s="22"/>
      <c r="F42" s="25"/>
      <c r="G42" s="22"/>
      <c r="H42" s="25"/>
      <c r="I42" s="22"/>
      <c r="J42" s="25"/>
      <c r="K42" s="22"/>
      <c r="L42" s="25"/>
      <c r="M42" s="22"/>
      <c r="N42" s="25"/>
      <c r="O42" s="22"/>
      <c r="P42" s="25"/>
      <c r="Q42" s="22"/>
      <c r="R42" s="25"/>
      <c r="S42" s="9"/>
      <c r="T42" s="8">
        <f>D42+F42+H42+J42</f>
        <v>2660</v>
      </c>
      <c r="U42" s="8"/>
      <c r="V42" s="8">
        <v>7162</v>
      </c>
    </row>
    <row r="43" spans="2:22" ht="12.75">
      <c r="B43" t="s">
        <v>54</v>
      </c>
      <c r="D43" s="27">
        <v>795</v>
      </c>
      <c r="E43" s="22"/>
      <c r="F43" s="25"/>
      <c r="G43" s="22"/>
      <c r="H43" s="25"/>
      <c r="I43" s="22"/>
      <c r="J43" s="25"/>
      <c r="K43" s="22"/>
      <c r="L43" s="25"/>
      <c r="M43" s="22"/>
      <c r="N43" s="25"/>
      <c r="O43" s="22"/>
      <c r="P43" s="25"/>
      <c r="Q43" s="22"/>
      <c r="R43" s="25"/>
      <c r="S43" s="9"/>
      <c r="T43" s="8"/>
      <c r="U43" s="8"/>
      <c r="V43" s="8">
        <v>748</v>
      </c>
    </row>
    <row r="44" spans="2:22" ht="12.75">
      <c r="B44" t="s">
        <v>55</v>
      </c>
      <c r="D44" s="27">
        <v>1259</v>
      </c>
      <c r="E44" s="22"/>
      <c r="F44" s="25"/>
      <c r="G44" s="22"/>
      <c r="H44" s="25"/>
      <c r="I44" s="22"/>
      <c r="J44" s="25"/>
      <c r="K44" s="22"/>
      <c r="L44" s="25"/>
      <c r="M44" s="22"/>
      <c r="N44" s="25"/>
      <c r="O44" s="22"/>
      <c r="P44" s="25"/>
      <c r="Q44" s="22"/>
      <c r="R44" s="25"/>
      <c r="S44" s="9"/>
      <c r="T44" s="8"/>
      <c r="U44" s="8"/>
      <c r="V44" s="8">
        <v>1059</v>
      </c>
    </row>
    <row r="45" spans="4:22" ht="12.75">
      <c r="D45" s="27"/>
      <c r="E45" s="22"/>
      <c r="F45" s="25"/>
      <c r="G45" s="22"/>
      <c r="H45" s="25"/>
      <c r="I45" s="22"/>
      <c r="J45" s="25"/>
      <c r="K45" s="22"/>
      <c r="L45" s="25"/>
      <c r="M45" s="22"/>
      <c r="N45" s="25"/>
      <c r="O45" s="22"/>
      <c r="P45" s="25"/>
      <c r="Q45" s="22"/>
      <c r="R45" s="25"/>
      <c r="S45" s="9"/>
      <c r="T45" s="8"/>
      <c r="U45" s="8"/>
      <c r="V45" s="8"/>
    </row>
    <row r="46" spans="4:22" ht="12.75">
      <c r="D46" s="33">
        <f>SUM(D38:D45)</f>
        <v>117143</v>
      </c>
      <c r="E46" s="22"/>
      <c r="F46" s="24">
        <f>SUM(F38:F45)</f>
        <v>0</v>
      </c>
      <c r="G46" s="22"/>
      <c r="H46" s="24">
        <f>SUM(H38:H45)</f>
        <v>0</v>
      </c>
      <c r="I46" s="22"/>
      <c r="J46" s="24">
        <f>SUM(J38:J45)</f>
        <v>0</v>
      </c>
      <c r="K46" s="22"/>
      <c r="L46" s="24">
        <f>SUM(L38:L45)</f>
        <v>0</v>
      </c>
      <c r="M46" s="22"/>
      <c r="N46" s="24">
        <f>SUM(N38:N45)</f>
        <v>0</v>
      </c>
      <c r="O46" s="22"/>
      <c r="P46" s="24">
        <f>SUM(P38:P45)</f>
        <v>0</v>
      </c>
      <c r="Q46" s="22"/>
      <c r="R46" s="24">
        <f>SUM(R38:R45)</f>
        <v>0</v>
      </c>
      <c r="S46" s="9"/>
      <c r="T46" s="14">
        <f>SUM(T38:T45)</f>
        <v>2660</v>
      </c>
      <c r="U46" s="9"/>
      <c r="V46" s="14">
        <f>SUM(V38:V45)</f>
        <v>82181</v>
      </c>
    </row>
    <row r="47" spans="4:22" ht="12.75">
      <c r="D47" s="34"/>
      <c r="E47" s="22"/>
      <c r="F47" s="25"/>
      <c r="G47" s="22"/>
      <c r="H47" s="25"/>
      <c r="I47" s="22"/>
      <c r="J47" s="25"/>
      <c r="K47" s="22"/>
      <c r="L47" s="25"/>
      <c r="M47" s="22"/>
      <c r="N47" s="25"/>
      <c r="O47" s="22"/>
      <c r="P47" s="25"/>
      <c r="Q47" s="22"/>
      <c r="R47" s="25"/>
      <c r="S47" s="9"/>
      <c r="T47" s="8"/>
      <c r="U47" s="9"/>
      <c r="V47" s="8"/>
    </row>
    <row r="48" spans="2:22" ht="12.75">
      <c r="B48" s="15" t="s">
        <v>56</v>
      </c>
      <c r="D48" s="32">
        <f>D35-D46</f>
        <v>43464</v>
      </c>
      <c r="E48" s="22"/>
      <c r="F48" s="23">
        <f>F35-F46</f>
        <v>0</v>
      </c>
      <c r="G48" s="22"/>
      <c r="H48" s="23">
        <f>H35-H46</f>
        <v>0</v>
      </c>
      <c r="I48" s="22"/>
      <c r="J48" s="23">
        <f>J35-J46</f>
        <v>0</v>
      </c>
      <c r="K48" s="22"/>
      <c r="L48" s="23">
        <f>L35-L46</f>
        <v>0</v>
      </c>
      <c r="M48" s="22"/>
      <c r="N48" s="23">
        <f>N35-N46</f>
        <v>0</v>
      </c>
      <c r="O48" s="22"/>
      <c r="P48" s="23">
        <f>P35-P46</f>
        <v>0</v>
      </c>
      <c r="Q48" s="22"/>
      <c r="R48" s="23">
        <f>R35-R46</f>
        <v>0</v>
      </c>
      <c r="S48" s="9"/>
      <c r="T48" s="10">
        <f>T35-T46</f>
        <v>135522</v>
      </c>
      <c r="U48" s="8"/>
      <c r="V48" s="10">
        <f>V35-V46</f>
        <v>41257</v>
      </c>
    </row>
    <row r="49" spans="4:22" ht="12.75">
      <c r="D49" s="27"/>
      <c r="E49" s="22"/>
      <c r="F49" s="25"/>
      <c r="G49" s="22"/>
      <c r="H49" s="25"/>
      <c r="I49" s="22"/>
      <c r="J49" s="25"/>
      <c r="K49" s="22"/>
      <c r="L49" s="25"/>
      <c r="M49" s="22"/>
      <c r="N49" s="25"/>
      <c r="O49" s="22"/>
      <c r="P49" s="25"/>
      <c r="Q49" s="22"/>
      <c r="R49" s="25"/>
      <c r="S49" s="9"/>
      <c r="T49" s="8"/>
      <c r="U49" s="9"/>
      <c r="V49" s="8"/>
    </row>
    <row r="50" spans="2:22" ht="12.75">
      <c r="B50" s="15" t="s">
        <v>57</v>
      </c>
      <c r="D50" s="27"/>
      <c r="E50" s="22"/>
      <c r="F50" s="25"/>
      <c r="G50" s="22"/>
      <c r="H50" s="25"/>
      <c r="I50" s="22"/>
      <c r="J50" s="25"/>
      <c r="K50" s="22"/>
      <c r="L50" s="25"/>
      <c r="M50" s="22"/>
      <c r="N50" s="25"/>
      <c r="O50" s="22"/>
      <c r="P50" s="25"/>
      <c r="Q50" s="22"/>
      <c r="R50" s="25"/>
      <c r="S50" s="9"/>
      <c r="T50" s="8"/>
      <c r="U50" s="8"/>
      <c r="V50" s="8"/>
    </row>
    <row r="51" spans="2:22" ht="12.75">
      <c r="B51" t="s">
        <v>58</v>
      </c>
      <c r="D51" s="27">
        <v>841</v>
      </c>
      <c r="E51" s="22"/>
      <c r="F51" s="25"/>
      <c r="G51" s="22"/>
      <c r="H51" s="25"/>
      <c r="I51" s="22"/>
      <c r="J51" s="25"/>
      <c r="K51" s="22"/>
      <c r="L51" s="25"/>
      <c r="M51" s="22"/>
      <c r="N51" s="25"/>
      <c r="O51" s="22"/>
      <c r="P51" s="25"/>
      <c r="Q51" s="22"/>
      <c r="R51" s="25"/>
      <c r="S51" s="9"/>
      <c r="T51" s="8"/>
      <c r="U51" s="8"/>
      <c r="V51" s="8">
        <v>878</v>
      </c>
    </row>
    <row r="52" spans="2:22" ht="12.75">
      <c r="B52" t="s">
        <v>59</v>
      </c>
      <c r="D52" s="27">
        <v>3626</v>
      </c>
      <c r="E52" s="22"/>
      <c r="F52" s="25"/>
      <c r="G52" s="22"/>
      <c r="H52" s="25"/>
      <c r="I52" s="22"/>
      <c r="J52" s="25"/>
      <c r="K52" s="22"/>
      <c r="L52" s="25"/>
      <c r="M52" s="22"/>
      <c r="N52" s="25"/>
      <c r="O52" s="22"/>
      <c r="P52" s="25"/>
      <c r="Q52" s="22"/>
      <c r="R52" s="25"/>
      <c r="S52" s="9"/>
      <c r="T52" s="8"/>
      <c r="U52" s="8"/>
      <c r="V52" s="8">
        <v>3031</v>
      </c>
    </row>
    <row r="53" spans="4:22" ht="13.5" thickBot="1">
      <c r="D53" s="33">
        <f>SUM(D51:D52)</f>
        <v>4467</v>
      </c>
      <c r="E53" s="22"/>
      <c r="F53" s="26">
        <f>SUM(F51:F52)</f>
        <v>0</v>
      </c>
      <c r="G53" s="22"/>
      <c r="H53" s="26">
        <f>SUM(H51:H52)</f>
        <v>0</v>
      </c>
      <c r="I53" s="22"/>
      <c r="J53" s="26">
        <f>SUM(J51:J52)</f>
        <v>0</v>
      </c>
      <c r="K53" s="22"/>
      <c r="L53" s="26">
        <f>SUM(L51:L52)</f>
        <v>0</v>
      </c>
      <c r="M53" s="22"/>
      <c r="N53" s="26">
        <f>SUM(N51:N52)</f>
        <v>0</v>
      </c>
      <c r="O53" s="22"/>
      <c r="P53" s="26">
        <f>SUM(P51:P52)</f>
        <v>0</v>
      </c>
      <c r="Q53" s="22"/>
      <c r="R53" s="26">
        <f>SUM(R51:R52)</f>
        <v>0</v>
      </c>
      <c r="S53" s="9"/>
      <c r="T53" s="11">
        <f>SUM(T51:T52)</f>
        <v>0</v>
      </c>
      <c r="U53" s="9"/>
      <c r="V53" s="14">
        <f>SUM(V51:V52)</f>
        <v>3909</v>
      </c>
    </row>
    <row r="54" spans="4:22" ht="13.5" thickTop="1">
      <c r="D54" s="36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9"/>
      <c r="T54" s="9"/>
      <c r="U54" s="9"/>
      <c r="V54" s="9"/>
    </row>
    <row r="55" spans="4:22" ht="13.5" thickBot="1">
      <c r="D55" s="35">
        <f>D23+D48-D53</f>
        <v>93302.10500000001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9"/>
      <c r="T55" s="11">
        <f>T23+T48-T53</f>
        <v>189827.105</v>
      </c>
      <c r="U55" s="9"/>
      <c r="V55" s="11">
        <f>V23+V48-V53</f>
        <v>94190</v>
      </c>
    </row>
    <row r="56" spans="4:22" ht="13.5" thickTop="1">
      <c r="D56" s="27"/>
      <c r="E56" s="22"/>
      <c r="F56" s="25"/>
      <c r="G56" s="22"/>
      <c r="H56" s="25"/>
      <c r="I56" s="22"/>
      <c r="J56" s="25"/>
      <c r="K56" s="22"/>
      <c r="L56" s="25"/>
      <c r="M56" s="22"/>
      <c r="N56" s="25"/>
      <c r="O56" s="22"/>
      <c r="P56" s="25"/>
      <c r="Q56" s="22"/>
      <c r="R56" s="25"/>
      <c r="S56" s="9"/>
      <c r="T56" s="8"/>
      <c r="U56" s="8"/>
      <c r="V56" s="8"/>
    </row>
    <row r="57" spans="2:22" ht="12.75">
      <c r="B57" s="15" t="s">
        <v>60</v>
      </c>
      <c r="D57" s="27"/>
      <c r="E57" s="22"/>
      <c r="F57" s="25"/>
      <c r="G57" s="22"/>
      <c r="H57" s="25"/>
      <c r="I57" s="22"/>
      <c r="J57" s="25"/>
      <c r="K57" s="22"/>
      <c r="L57" s="25"/>
      <c r="M57" s="22"/>
      <c r="N57" s="25"/>
      <c r="O57" s="22"/>
      <c r="P57" s="25"/>
      <c r="Q57" s="22"/>
      <c r="R57" s="25"/>
      <c r="S57" s="9"/>
      <c r="T57" s="8"/>
      <c r="U57" s="8"/>
      <c r="V57" s="8"/>
    </row>
    <row r="58" spans="2:22" ht="12.75">
      <c r="B58" s="15" t="s">
        <v>61</v>
      </c>
      <c r="D58" s="27"/>
      <c r="E58" s="22"/>
      <c r="F58" s="25"/>
      <c r="G58" s="22"/>
      <c r="H58" s="25"/>
      <c r="I58" s="22"/>
      <c r="J58" s="25"/>
      <c r="K58" s="22"/>
      <c r="L58" s="25"/>
      <c r="M58" s="22"/>
      <c r="N58" s="25"/>
      <c r="O58" s="22"/>
      <c r="P58" s="25"/>
      <c r="Q58" s="22"/>
      <c r="R58" s="25"/>
      <c r="S58" s="9"/>
      <c r="T58" s="8"/>
      <c r="U58" s="8"/>
      <c r="V58" s="8"/>
    </row>
    <row r="59" spans="2:22" ht="12.75">
      <c r="B59" s="15" t="s">
        <v>62</v>
      </c>
      <c r="D59" s="27"/>
      <c r="E59" s="22"/>
      <c r="F59" s="25"/>
      <c r="G59" s="22"/>
      <c r="H59" s="25"/>
      <c r="I59" s="22"/>
      <c r="J59" s="25"/>
      <c r="K59" s="22"/>
      <c r="L59" s="25"/>
      <c r="M59" s="22"/>
      <c r="N59" s="25"/>
      <c r="O59" s="22"/>
      <c r="P59" s="25"/>
      <c r="Q59" s="22"/>
      <c r="R59" s="25"/>
      <c r="S59" s="9"/>
      <c r="T59" s="8"/>
      <c r="U59" s="8"/>
      <c r="V59" s="8"/>
    </row>
    <row r="60" spans="2:22" ht="12.75">
      <c r="B60" t="s">
        <v>63</v>
      </c>
      <c r="D60" s="27">
        <v>60000</v>
      </c>
      <c r="E60" s="22"/>
      <c r="F60" s="25"/>
      <c r="G60" s="22"/>
      <c r="H60" s="25"/>
      <c r="I60" s="22"/>
      <c r="J60" s="25"/>
      <c r="K60" s="22"/>
      <c r="L60" s="25"/>
      <c r="M60" s="22"/>
      <c r="N60" s="25"/>
      <c r="O60" s="22"/>
      <c r="P60" s="25"/>
      <c r="Q60" s="22"/>
      <c r="R60" s="25"/>
      <c r="S60" s="9"/>
      <c r="T60" s="8"/>
      <c r="U60" s="8"/>
      <c r="V60" s="8">
        <v>60000</v>
      </c>
    </row>
    <row r="61" spans="2:22" ht="12.75">
      <c r="B61" t="s">
        <v>64</v>
      </c>
      <c r="D61" s="27">
        <v>68532</v>
      </c>
      <c r="E61" s="22"/>
      <c r="F61" s="25"/>
      <c r="G61" s="22"/>
      <c r="H61" s="25"/>
      <c r="I61" s="22"/>
      <c r="J61" s="25"/>
      <c r="K61" s="22"/>
      <c r="L61" s="25"/>
      <c r="M61" s="22"/>
      <c r="N61" s="25"/>
      <c r="O61" s="22"/>
      <c r="P61" s="25"/>
      <c r="Q61" s="22"/>
      <c r="R61" s="25"/>
      <c r="S61" s="9"/>
      <c r="T61" s="8"/>
      <c r="U61" s="8"/>
      <c r="V61" s="8">
        <v>69951</v>
      </c>
    </row>
    <row r="62" spans="2:22" ht="12.75">
      <c r="B62" t="s">
        <v>65</v>
      </c>
      <c r="D62" s="27">
        <v>-50000</v>
      </c>
      <c r="E62" s="22"/>
      <c r="F62" s="25"/>
      <c r="G62" s="22"/>
      <c r="H62" s="25"/>
      <c r="I62" s="22"/>
      <c r="J62" s="25"/>
      <c r="K62" s="22"/>
      <c r="L62" s="25"/>
      <c r="M62" s="22"/>
      <c r="N62" s="25"/>
      <c r="O62" s="22"/>
      <c r="P62" s="25"/>
      <c r="Q62" s="22"/>
      <c r="R62" s="25"/>
      <c r="S62" s="9"/>
      <c r="T62" s="8"/>
      <c r="U62" s="8"/>
      <c r="V62" s="8">
        <v>-50000</v>
      </c>
    </row>
    <row r="63" spans="2:22" ht="12.75">
      <c r="B63" t="s">
        <v>66</v>
      </c>
      <c r="D63" s="27">
        <v>-1608</v>
      </c>
      <c r="E63" s="22"/>
      <c r="F63" s="25"/>
      <c r="G63" s="22"/>
      <c r="H63" s="25"/>
      <c r="I63" s="22"/>
      <c r="J63" s="25"/>
      <c r="K63" s="22"/>
      <c r="L63" s="25"/>
      <c r="M63" s="22"/>
      <c r="N63" s="25"/>
      <c r="O63" s="22"/>
      <c r="P63" s="25"/>
      <c r="Q63" s="22"/>
      <c r="R63" s="25"/>
      <c r="S63" s="9"/>
      <c r="T63" s="8"/>
      <c r="U63" s="8"/>
      <c r="V63" s="8">
        <v>-1448</v>
      </c>
    </row>
    <row r="64" spans="4:22" ht="12.75">
      <c r="D64" s="32"/>
      <c r="E64" s="22"/>
      <c r="F64" s="23"/>
      <c r="G64" s="22"/>
      <c r="H64" s="23"/>
      <c r="I64" s="22"/>
      <c r="J64" s="23"/>
      <c r="K64" s="22"/>
      <c r="L64" s="23"/>
      <c r="M64" s="22"/>
      <c r="N64" s="23"/>
      <c r="O64" s="22"/>
      <c r="P64" s="23"/>
      <c r="Q64" s="22"/>
      <c r="R64" s="23"/>
      <c r="S64" s="9"/>
      <c r="T64" s="10"/>
      <c r="U64" s="8"/>
      <c r="V64" s="10"/>
    </row>
    <row r="65" spans="4:22" ht="12.75">
      <c r="D65" s="27">
        <f>SUM(D60:D64)</f>
        <v>76924</v>
      </c>
      <c r="E65" s="22"/>
      <c r="F65" s="25">
        <f>SUM(F60:F64)</f>
        <v>0</v>
      </c>
      <c r="G65" s="22"/>
      <c r="H65" s="25">
        <f>SUM(H60:H64)</f>
        <v>0</v>
      </c>
      <c r="I65" s="22"/>
      <c r="J65" s="25">
        <f>SUM(J60:J64)</f>
        <v>0</v>
      </c>
      <c r="K65" s="22"/>
      <c r="L65" s="25">
        <f>SUM(L60:L64)</f>
        <v>0</v>
      </c>
      <c r="M65" s="22"/>
      <c r="N65" s="25">
        <f>SUM(N60:N64)</f>
        <v>0</v>
      </c>
      <c r="O65" s="22"/>
      <c r="P65" s="25">
        <f>SUM(P60:P64)</f>
        <v>0</v>
      </c>
      <c r="Q65" s="22"/>
      <c r="R65" s="25">
        <f>SUM(R60:R64)</f>
        <v>0</v>
      </c>
      <c r="S65" s="9"/>
      <c r="T65" s="8">
        <f>SUM(T60:T64)</f>
        <v>0</v>
      </c>
      <c r="U65" s="8"/>
      <c r="V65" s="8">
        <f>SUM(V60:V64)</f>
        <v>78503</v>
      </c>
    </row>
    <row r="66" spans="2:22" ht="12.75">
      <c r="B66" t="s">
        <v>67</v>
      </c>
      <c r="D66" s="27">
        <v>16378</v>
      </c>
      <c r="E66" s="22"/>
      <c r="F66" s="25"/>
      <c r="G66" s="22"/>
      <c r="H66" s="25"/>
      <c r="I66" s="22"/>
      <c r="J66" s="25"/>
      <c r="K66" s="22"/>
      <c r="L66" s="25"/>
      <c r="M66" s="22"/>
      <c r="N66" s="25"/>
      <c r="O66" s="22"/>
      <c r="P66" s="25"/>
      <c r="Q66" s="22"/>
      <c r="R66" s="25"/>
      <c r="S66" s="9"/>
      <c r="T66" s="8"/>
      <c r="U66" s="8"/>
      <c r="V66" s="8">
        <v>15687</v>
      </c>
    </row>
    <row r="67" spans="4:22" ht="12.75">
      <c r="D67" s="27"/>
      <c r="E67" s="22"/>
      <c r="F67" s="25"/>
      <c r="G67" s="22"/>
      <c r="H67" s="25"/>
      <c r="I67" s="22"/>
      <c r="J67" s="25"/>
      <c r="K67" s="22"/>
      <c r="L67" s="25"/>
      <c r="M67" s="22"/>
      <c r="N67" s="25"/>
      <c r="O67" s="22"/>
      <c r="P67" s="25"/>
      <c r="Q67" s="22"/>
      <c r="R67" s="25"/>
      <c r="S67" s="9"/>
      <c r="T67" s="8"/>
      <c r="U67" s="8"/>
      <c r="V67" s="8"/>
    </row>
    <row r="68" spans="2:22" ht="13.5" thickBot="1">
      <c r="B68" t="s">
        <v>68</v>
      </c>
      <c r="D68" s="35">
        <f>SUM(D65:D67)</f>
        <v>93302</v>
      </c>
      <c r="E68" s="22"/>
      <c r="F68" s="26">
        <f>SUM(F65:F67)</f>
        <v>0</v>
      </c>
      <c r="G68" s="22"/>
      <c r="H68" s="26">
        <f>SUM(H65:H67)</f>
        <v>0</v>
      </c>
      <c r="I68" s="22"/>
      <c r="J68" s="26">
        <f>SUM(J65:J67)</f>
        <v>0</v>
      </c>
      <c r="K68" s="22"/>
      <c r="L68" s="26">
        <f>SUM(L65:L67)</f>
        <v>0</v>
      </c>
      <c r="M68" s="22"/>
      <c r="N68" s="26">
        <f>SUM(N65:N67)</f>
        <v>0</v>
      </c>
      <c r="O68" s="22"/>
      <c r="P68" s="26">
        <f>SUM(P65:P67)</f>
        <v>0</v>
      </c>
      <c r="Q68" s="22"/>
      <c r="R68" s="26">
        <f>SUM(R65:R67)</f>
        <v>0</v>
      </c>
      <c r="S68" s="9"/>
      <c r="T68" s="11">
        <f>SUM(T65:T67)</f>
        <v>0</v>
      </c>
      <c r="U68" s="9"/>
      <c r="V68" s="11">
        <f>SUM(V65:V67)</f>
        <v>94190</v>
      </c>
    </row>
    <row r="69" spans="4:22" ht="8.25" customHeight="1" thickTop="1">
      <c r="D69" s="27"/>
      <c r="E69" s="22"/>
      <c r="F69" s="25"/>
      <c r="G69" s="22"/>
      <c r="H69" s="25"/>
      <c r="I69" s="22"/>
      <c r="J69" s="25"/>
      <c r="K69" s="25"/>
      <c r="L69" s="25"/>
      <c r="M69" s="22"/>
      <c r="N69" s="25"/>
      <c r="O69" s="22"/>
      <c r="P69" s="25"/>
      <c r="Q69" s="22"/>
      <c r="R69" s="25"/>
      <c r="S69" s="9"/>
      <c r="T69" s="8"/>
      <c r="U69" s="9"/>
      <c r="V69" s="8"/>
    </row>
    <row r="70" spans="2:22" ht="12.75">
      <c r="B70" t="s">
        <v>157</v>
      </c>
      <c r="D70" s="27"/>
      <c r="E70" s="8"/>
      <c r="F70" s="8"/>
      <c r="G70" s="8"/>
      <c r="H70" s="8"/>
      <c r="I70" s="8"/>
      <c r="J70" s="8"/>
      <c r="K70" s="8"/>
      <c r="L70" s="8"/>
      <c r="M70" s="9"/>
      <c r="N70" s="8"/>
      <c r="O70" s="8"/>
      <c r="P70" s="8"/>
      <c r="Q70" s="9"/>
      <c r="R70" s="8"/>
      <c r="S70" s="8"/>
      <c r="T70" s="8"/>
      <c r="U70" s="9"/>
      <c r="V70" s="8"/>
    </row>
    <row r="71" spans="2:22" ht="12.75">
      <c r="B71" t="s">
        <v>158</v>
      </c>
      <c r="D71" s="47">
        <f>D65/D60</f>
        <v>1.2820666666666667</v>
      </c>
      <c r="M71" s="7"/>
      <c r="V71" s="47">
        <f>V65/V60</f>
        <v>1.3083833333333332</v>
      </c>
    </row>
  </sheetData>
  <mergeCells count="7">
    <mergeCell ref="T10:V10"/>
    <mergeCell ref="D10:R10"/>
    <mergeCell ref="A1:V1"/>
    <mergeCell ref="A2:V2"/>
    <mergeCell ref="A5:V5"/>
    <mergeCell ref="A6:V6"/>
    <mergeCell ref="A7:V7"/>
  </mergeCells>
  <printOptions/>
  <pageMargins left="1" right="0.26" top="0.71" bottom="0.68" header="0.5" footer="0.5"/>
  <pageSetup horizontalDpi="600" verticalDpi="600" orientation="portrait" scale="84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3">
      <pane xSplit="3" ySplit="13" topLeftCell="D21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R37" sqref="R37"/>
    </sheetView>
  </sheetViews>
  <sheetFormatPr defaultColWidth="9.140625" defaultRowHeight="12.75"/>
  <cols>
    <col min="1" max="1" width="1.8515625" style="0" customWidth="1"/>
    <col min="2" max="2" width="27.7109375" style="0" customWidth="1"/>
    <col min="3" max="3" width="0.85546875" style="0" customWidth="1"/>
    <col min="4" max="4" width="10.7109375" style="0" customWidth="1"/>
    <col min="5" max="5" width="0.85546875" style="0" customWidth="1"/>
    <col min="6" max="6" width="12.28125" style="0" customWidth="1"/>
    <col min="7" max="7" width="0.85546875" style="0" customWidth="1"/>
    <col min="8" max="8" width="10.00390625" style="0" customWidth="1"/>
    <col min="9" max="9" width="1.1484375" style="0" customWidth="1"/>
    <col min="10" max="10" width="9.421875" style="0" customWidth="1"/>
    <col min="11" max="11" width="0.9921875" style="0" customWidth="1"/>
    <col min="12" max="12" width="10.421875" style="0" customWidth="1"/>
    <col min="13" max="13" width="1.28515625" style="0" customWidth="1"/>
    <col min="14" max="14" width="10.8515625" style="0" customWidth="1"/>
    <col min="15" max="15" width="1.1484375" style="0" customWidth="1"/>
    <col min="16" max="16" width="12.140625" style="0" customWidth="1"/>
    <col min="17" max="17" width="0.9921875" style="0" customWidth="1"/>
    <col min="18" max="18" width="10.421875" style="0" customWidth="1"/>
    <col min="19" max="19" width="12.8515625" style="0" customWidth="1"/>
  </cols>
  <sheetData>
    <row r="1" spans="1:19" ht="15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15.7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5" spans="1:18" ht="12.75">
      <c r="A5" s="55" t="s">
        <v>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2.75">
      <c r="A6" s="55" t="s">
        <v>151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2.75">
      <c r="A7" s="55" t="s">
        <v>70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9" spans="4:12" ht="12.75">
      <c r="D9" s="7"/>
      <c r="E9" s="7"/>
      <c r="F9" s="7"/>
      <c r="G9" s="7"/>
      <c r="H9" s="7"/>
      <c r="I9" s="7"/>
      <c r="J9" s="7"/>
      <c r="K9" s="7"/>
      <c r="L9" s="7"/>
    </row>
    <row r="10" spans="4:18" ht="13.5" thickBot="1">
      <c r="D10" s="56" t="s">
        <v>71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45"/>
      <c r="P10" s="45"/>
      <c r="Q10" s="45"/>
      <c r="R10" s="45"/>
    </row>
    <row r="11" spans="4:19" ht="12.75">
      <c r="D11" s="13"/>
      <c r="E11" s="5"/>
      <c r="F11" s="1"/>
      <c r="G11" s="5"/>
      <c r="H11" s="1"/>
      <c r="I11" s="5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4:19" ht="12.75">
      <c r="D12" s="4" t="s">
        <v>72</v>
      </c>
      <c r="E12" s="6"/>
      <c r="F12" s="4" t="s">
        <v>74</v>
      </c>
      <c r="G12" s="6"/>
      <c r="H12" s="4" t="s">
        <v>73</v>
      </c>
      <c r="I12" s="6"/>
      <c r="J12" s="4" t="s">
        <v>78</v>
      </c>
      <c r="K12" s="2"/>
      <c r="L12" s="4" t="s">
        <v>79</v>
      </c>
      <c r="M12" s="2"/>
      <c r="N12" s="2"/>
      <c r="O12" s="2"/>
      <c r="P12" s="4" t="s">
        <v>82</v>
      </c>
      <c r="Q12" s="2"/>
      <c r="R12" s="4" t="s">
        <v>81</v>
      </c>
      <c r="S12" s="2"/>
    </row>
    <row r="13" spans="3:19" ht="12.75">
      <c r="C13" s="12"/>
      <c r="D13" s="4" t="s">
        <v>84</v>
      </c>
      <c r="E13" s="6"/>
      <c r="F13" s="4" t="s">
        <v>75</v>
      </c>
      <c r="G13" s="6"/>
      <c r="H13" s="4" t="s">
        <v>77</v>
      </c>
      <c r="I13" s="6"/>
      <c r="J13" s="4" t="s">
        <v>83</v>
      </c>
      <c r="K13" s="2"/>
      <c r="L13" s="4" t="s">
        <v>80</v>
      </c>
      <c r="M13" s="2"/>
      <c r="N13" s="4" t="s">
        <v>81</v>
      </c>
      <c r="O13" s="2"/>
      <c r="P13" s="4" t="s">
        <v>85</v>
      </c>
      <c r="Q13" s="2"/>
      <c r="R13" s="4" t="s">
        <v>86</v>
      </c>
      <c r="S13" s="2"/>
    </row>
    <row r="14" spans="4:19" ht="12.75">
      <c r="D14" s="4"/>
      <c r="E14" s="6"/>
      <c r="F14" s="4" t="s">
        <v>76</v>
      </c>
      <c r="G14" s="6"/>
      <c r="H14" s="1"/>
      <c r="I14" s="6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19" ht="12.75">
      <c r="B15" s="15"/>
      <c r="D15" s="4" t="s">
        <v>29</v>
      </c>
      <c r="E15" s="9"/>
      <c r="F15" s="4" t="s">
        <v>29</v>
      </c>
      <c r="G15" s="9"/>
      <c r="H15" s="4" t="s">
        <v>29</v>
      </c>
      <c r="I15" s="9"/>
      <c r="J15" s="4" t="s">
        <v>29</v>
      </c>
      <c r="K15" s="8"/>
      <c r="L15" s="4" t="s">
        <v>29</v>
      </c>
      <c r="M15" s="9"/>
      <c r="N15" s="4" t="s">
        <v>29</v>
      </c>
      <c r="O15" s="9"/>
      <c r="P15" s="4" t="s">
        <v>29</v>
      </c>
      <c r="Q15" s="9"/>
      <c r="R15" s="4" t="s">
        <v>29</v>
      </c>
      <c r="S15" s="8"/>
    </row>
    <row r="16" spans="4:19" ht="12.75"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</row>
    <row r="17" spans="4:19" ht="12.75">
      <c r="D17" s="8"/>
      <c r="E17" s="9"/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  <c r="Q17" s="9"/>
      <c r="R17" s="8"/>
      <c r="S17" s="9"/>
    </row>
    <row r="18" spans="2:19" ht="12.75">
      <c r="B18" t="s">
        <v>88</v>
      </c>
      <c r="D18" s="8">
        <v>60000</v>
      </c>
      <c r="E18" s="9"/>
      <c r="F18" s="8">
        <v>-527</v>
      </c>
      <c r="G18" s="9"/>
      <c r="H18" s="8">
        <v>1422</v>
      </c>
      <c r="I18" s="9"/>
      <c r="J18" s="8">
        <v>-50000</v>
      </c>
      <c r="K18" s="9"/>
      <c r="L18" s="8">
        <v>50438</v>
      </c>
      <c r="M18" s="9"/>
      <c r="N18" s="8">
        <f>SUM(D18:L18)</f>
        <v>61333</v>
      </c>
      <c r="O18" s="9"/>
      <c r="P18" s="8">
        <v>17463</v>
      </c>
      <c r="Q18" s="9"/>
      <c r="R18" s="8">
        <f>N18+P18</f>
        <v>78796</v>
      </c>
      <c r="S18" s="9"/>
    </row>
    <row r="19" spans="4:19" s="7" customFormat="1" ht="9.75" customHeight="1"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4:19" ht="12.75" hidden="1">
      <c r="D20" s="8">
        <f>SUM(D18:D18)</f>
        <v>60000</v>
      </c>
      <c r="E20" s="9"/>
      <c r="F20" s="8">
        <f>SUM(F18:F18)</f>
        <v>-527</v>
      </c>
      <c r="G20" s="9"/>
      <c r="H20" s="8">
        <f>SUM(H18:H18)</f>
        <v>1422</v>
      </c>
      <c r="I20" s="9"/>
      <c r="J20" s="8">
        <f>SUM(J18:J18)</f>
        <v>-50000</v>
      </c>
      <c r="K20" s="9"/>
      <c r="L20" s="8">
        <f>SUM(L18:L18)</f>
        <v>50438</v>
      </c>
      <c r="M20" s="9"/>
      <c r="N20" s="8">
        <f>SUM(N18:N18)</f>
        <v>61333</v>
      </c>
      <c r="O20" s="9"/>
      <c r="P20" s="8">
        <f>SUM(P18:P18)</f>
        <v>17463</v>
      </c>
      <c r="Q20" s="9"/>
      <c r="R20" s="8">
        <f>SUM(R18:R18)</f>
        <v>78796</v>
      </c>
      <c r="S20" s="9"/>
    </row>
    <row r="21" spans="2:19" ht="12.75">
      <c r="B21" t="s">
        <v>142</v>
      </c>
      <c r="D21" s="8"/>
      <c r="E21" s="9"/>
      <c r="F21" s="8"/>
      <c r="G21" s="9"/>
      <c r="H21" s="8"/>
      <c r="I21" s="9"/>
      <c r="J21" s="8"/>
      <c r="K21" s="9"/>
      <c r="L21" s="8">
        <f>CCIS!V48</f>
        <v>5576</v>
      </c>
      <c r="M21" s="9"/>
      <c r="N21" s="8">
        <f>SUM(D21:L21)</f>
        <v>5576</v>
      </c>
      <c r="O21" s="9"/>
      <c r="P21" s="8">
        <f>CCIS!V49</f>
        <v>622.88392136</v>
      </c>
      <c r="Q21" s="9"/>
      <c r="R21" s="8">
        <f>N21+P21</f>
        <v>6198.88392136</v>
      </c>
      <c r="S21" s="9"/>
    </row>
    <row r="22" spans="2:19" ht="12.75">
      <c r="B22" t="s">
        <v>87</v>
      </c>
      <c r="D22" s="8"/>
      <c r="E22" s="9"/>
      <c r="F22" s="8"/>
      <c r="G22" s="9"/>
      <c r="H22" s="8"/>
      <c r="I22" s="9"/>
      <c r="J22" s="8"/>
      <c r="K22" s="9"/>
      <c r="L22" s="8"/>
      <c r="M22" s="9"/>
      <c r="N22" s="8">
        <f>SUM(D22:L22)</f>
        <v>0</v>
      </c>
      <c r="O22" s="9"/>
      <c r="P22" s="8">
        <v>-948</v>
      </c>
      <c r="Q22" s="9"/>
      <c r="R22" s="8">
        <f>N22+P22</f>
        <v>-948</v>
      </c>
      <c r="S22" s="9"/>
    </row>
    <row r="23" spans="2:19" ht="12.75">
      <c r="B23" t="s">
        <v>66</v>
      </c>
      <c r="D23" s="8"/>
      <c r="E23" s="9"/>
      <c r="F23" s="8">
        <v>-668</v>
      </c>
      <c r="G23" s="9"/>
      <c r="H23" s="8"/>
      <c r="I23" s="9"/>
      <c r="J23" s="8"/>
      <c r="K23" s="9"/>
      <c r="L23" s="8"/>
      <c r="M23" s="9"/>
      <c r="N23" s="8">
        <f>SUM(D23:L23)</f>
        <v>-668</v>
      </c>
      <c r="O23" s="9"/>
      <c r="P23" s="8">
        <v>-579</v>
      </c>
      <c r="Q23" s="9"/>
      <c r="R23" s="8">
        <f>N23+P23</f>
        <v>-1247</v>
      </c>
      <c r="S23" s="9"/>
    </row>
    <row r="24" spans="4:19" ht="12.75">
      <c r="D24" s="10"/>
      <c r="E24" s="9"/>
      <c r="F24" s="10"/>
      <c r="G24" s="9"/>
      <c r="H24" s="10"/>
      <c r="I24" s="9"/>
      <c r="J24" s="10"/>
      <c r="K24" s="9"/>
      <c r="L24" s="10"/>
      <c r="M24" s="9"/>
      <c r="N24" s="10"/>
      <c r="O24" s="9"/>
      <c r="P24" s="10"/>
      <c r="Q24" s="9"/>
      <c r="R24" s="10"/>
      <c r="S24" s="9"/>
    </row>
    <row r="25" spans="2:19" ht="13.5" thickBot="1">
      <c r="B25" t="s">
        <v>90</v>
      </c>
      <c r="D25" s="11">
        <f>SUM(D20:D24)</f>
        <v>60000</v>
      </c>
      <c r="E25" s="9"/>
      <c r="F25" s="11">
        <f>SUM(F20:F24)</f>
        <v>-1195</v>
      </c>
      <c r="G25" s="9"/>
      <c r="H25" s="11">
        <f>SUM(H20:H24)</f>
        <v>1422</v>
      </c>
      <c r="I25" s="9"/>
      <c r="J25" s="11">
        <f>SUM(J20:J24)</f>
        <v>-50000</v>
      </c>
      <c r="K25" s="9"/>
      <c r="L25" s="11">
        <f>SUM(L20:L24)</f>
        <v>56014</v>
      </c>
      <c r="M25" s="9"/>
      <c r="N25" s="11">
        <f>SUM(N20:N24)</f>
        <v>66241</v>
      </c>
      <c r="O25" s="9"/>
      <c r="P25" s="11">
        <f>SUM(P20:P24)</f>
        <v>16558.88392136</v>
      </c>
      <c r="Q25" s="9"/>
      <c r="R25" s="11">
        <f>SUM(R20:R24)</f>
        <v>82799.88392136</v>
      </c>
      <c r="S25" s="9"/>
    </row>
    <row r="26" spans="4:19" ht="9" customHeight="1" thickTop="1">
      <c r="D26" s="8"/>
      <c r="E26" s="9"/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</row>
    <row r="27" spans="2:19" ht="12.75">
      <c r="B27" s="15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</row>
    <row r="28" spans="4:19" ht="12.75"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</row>
    <row r="29" spans="4:19" ht="12.75"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</row>
    <row r="30" spans="2:19" ht="12.75">
      <c r="B30" t="s">
        <v>89</v>
      </c>
      <c r="D30" s="8">
        <v>60000</v>
      </c>
      <c r="E30" s="9"/>
      <c r="F30" s="8">
        <v>-1448</v>
      </c>
      <c r="G30" s="9"/>
      <c r="H30" s="8">
        <v>0</v>
      </c>
      <c r="I30" s="9"/>
      <c r="J30" s="8">
        <f>J25</f>
        <v>-50000</v>
      </c>
      <c r="K30" s="9"/>
      <c r="L30" s="8">
        <v>69951</v>
      </c>
      <c r="M30" s="9"/>
      <c r="N30" s="8">
        <f>SUM(D30:L30)</f>
        <v>78503</v>
      </c>
      <c r="O30" s="9"/>
      <c r="P30" s="8">
        <v>15687</v>
      </c>
      <c r="Q30" s="9"/>
      <c r="R30" s="8">
        <f>N30+P30</f>
        <v>94190</v>
      </c>
      <c r="S30" s="9"/>
    </row>
    <row r="31" spans="2:19" ht="12.75">
      <c r="B31" t="s">
        <v>142</v>
      </c>
      <c r="D31" s="8"/>
      <c r="E31" s="9"/>
      <c r="F31" s="8"/>
      <c r="G31" s="9"/>
      <c r="H31" s="8"/>
      <c r="I31" s="9"/>
      <c r="J31" s="8"/>
      <c r="K31" s="9"/>
      <c r="L31" s="8">
        <f>CCIS!T48</f>
        <v>5683</v>
      </c>
      <c r="M31" s="9"/>
      <c r="N31" s="8">
        <f>SUM(D31:L31)</f>
        <v>5683</v>
      </c>
      <c r="O31" s="9"/>
      <c r="P31" s="8">
        <f>CCIS!T49</f>
        <v>691</v>
      </c>
      <c r="Q31" s="9"/>
      <c r="R31" s="8">
        <f>N31+P31</f>
        <v>6374</v>
      </c>
      <c r="S31" s="9"/>
    </row>
    <row r="32" spans="2:19" ht="12.75">
      <c r="B32" t="s">
        <v>87</v>
      </c>
      <c r="D32" s="8"/>
      <c r="E32" s="9"/>
      <c r="F32" s="8"/>
      <c r="G32" s="9"/>
      <c r="H32" s="8"/>
      <c r="I32" s="9"/>
      <c r="J32" s="8"/>
      <c r="K32" s="9"/>
      <c r="L32" s="8">
        <v>-7102</v>
      </c>
      <c r="M32" s="9"/>
      <c r="N32" s="8">
        <f>SUM(D32:L32)</f>
        <v>-7102</v>
      </c>
      <c r="O32" s="9"/>
      <c r="P32" s="8"/>
      <c r="Q32" s="9"/>
      <c r="R32" s="8">
        <f>N32+P32</f>
        <v>-7102</v>
      </c>
      <c r="S32" s="9"/>
    </row>
    <row r="33" spans="2:19" ht="12.75">
      <c r="B33" t="s">
        <v>66</v>
      </c>
      <c r="D33" s="8"/>
      <c r="E33" s="9"/>
      <c r="F33" s="8">
        <v>-160</v>
      </c>
      <c r="G33" s="9"/>
      <c r="H33" s="8"/>
      <c r="I33" s="9"/>
      <c r="J33" s="8"/>
      <c r="K33" s="9"/>
      <c r="L33" s="8"/>
      <c r="M33" s="9"/>
      <c r="N33" s="8">
        <f>SUM(D33:L33)</f>
        <v>-160</v>
      </c>
      <c r="O33" s="9"/>
      <c r="P33" s="8"/>
      <c r="Q33" s="9"/>
      <c r="R33" s="8">
        <f>N33+P33</f>
        <v>-160</v>
      </c>
      <c r="S33" s="9"/>
    </row>
    <row r="34" spans="4:19" ht="12.75">
      <c r="D34" s="10"/>
      <c r="E34" s="9"/>
      <c r="F34" s="10"/>
      <c r="G34" s="9"/>
      <c r="H34" s="10"/>
      <c r="I34" s="9"/>
      <c r="J34" s="10"/>
      <c r="K34" s="9"/>
      <c r="L34" s="10"/>
      <c r="M34" s="9"/>
      <c r="N34" s="10"/>
      <c r="O34" s="9"/>
      <c r="P34" s="10"/>
      <c r="Q34" s="9"/>
      <c r="R34" s="10"/>
      <c r="S34" s="9"/>
    </row>
    <row r="35" spans="2:19" ht="13.5" thickBot="1">
      <c r="B35" t="s">
        <v>91</v>
      </c>
      <c r="D35" s="11">
        <f>SUM(D30:D34)</f>
        <v>60000</v>
      </c>
      <c r="E35" s="9"/>
      <c r="F35" s="11">
        <f>SUM(F30:F34)</f>
        <v>-1608</v>
      </c>
      <c r="G35" s="9"/>
      <c r="H35" s="11">
        <f>SUM(H30:H34)</f>
        <v>0</v>
      </c>
      <c r="I35" s="9"/>
      <c r="J35" s="11">
        <f>SUM(J30:J34)</f>
        <v>-50000</v>
      </c>
      <c r="K35" s="9"/>
      <c r="L35" s="11">
        <f>SUM(L30:L34)</f>
        <v>68532</v>
      </c>
      <c r="M35" s="9"/>
      <c r="N35" s="11">
        <f>SUM(N30:N34)</f>
        <v>76924</v>
      </c>
      <c r="O35" s="9"/>
      <c r="P35" s="11">
        <f>SUM(P30:P34)</f>
        <v>16378</v>
      </c>
      <c r="Q35" s="9"/>
      <c r="R35" s="11">
        <f>SUM(R30:R34)</f>
        <v>93302</v>
      </c>
      <c r="S35" s="9"/>
    </row>
    <row r="36" spans="4:19" ht="13.5" thickTop="1">
      <c r="D36" s="8"/>
      <c r="E36" s="9"/>
      <c r="F36" s="8"/>
      <c r="G36" s="9"/>
      <c r="H36" s="8"/>
      <c r="I36" s="9"/>
      <c r="J36" s="8"/>
      <c r="K36" s="9"/>
      <c r="L36" s="8"/>
      <c r="M36" s="9"/>
      <c r="N36" s="8"/>
      <c r="O36" s="9"/>
      <c r="P36" s="8"/>
      <c r="Q36" s="9"/>
      <c r="R36" s="8"/>
      <c r="S36" s="9"/>
    </row>
    <row r="37" spans="4:19" ht="12.75">
      <c r="D37" s="8"/>
      <c r="E37" s="9"/>
      <c r="F37" s="8"/>
      <c r="G37" s="9"/>
      <c r="H37" s="8"/>
      <c r="I37" s="9"/>
      <c r="J37" s="8"/>
      <c r="K37" s="8"/>
      <c r="L37" s="8"/>
      <c r="M37" s="9"/>
      <c r="N37" s="8"/>
      <c r="O37" s="9"/>
      <c r="P37" s="8"/>
      <c r="Q37" s="9"/>
      <c r="R37" s="8"/>
      <c r="S37" s="9"/>
    </row>
  </sheetData>
  <mergeCells count="6">
    <mergeCell ref="A7:R7"/>
    <mergeCell ref="D10:N10"/>
    <mergeCell ref="A1:S1"/>
    <mergeCell ref="A2:S2"/>
    <mergeCell ref="A5:R5"/>
    <mergeCell ref="A6:R6"/>
  </mergeCells>
  <printOptions/>
  <pageMargins left="1" right="0.26" top="0.71" bottom="0.68" header="0.5" footer="0.5"/>
  <pageSetup horizontalDpi="600" verticalDpi="600" orientation="portrait" scale="75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93"/>
  <sheetViews>
    <sheetView workbookViewId="0" topLeftCell="A59">
      <selection activeCell="B88" sqref="B88"/>
    </sheetView>
  </sheetViews>
  <sheetFormatPr defaultColWidth="9.140625" defaultRowHeight="12.75"/>
  <cols>
    <col min="1" max="1" width="1.8515625" style="0" customWidth="1"/>
    <col min="2" max="2" width="44.57421875" style="0" customWidth="1"/>
    <col min="3" max="3" width="11.00390625" style="37" customWidth="1"/>
    <col min="4" max="4" width="19.00390625" style="37" customWidth="1"/>
    <col min="5" max="5" width="3.8515625" style="37" hidden="1" customWidth="1"/>
    <col min="6" max="6" width="14.00390625" style="37" hidden="1" customWidth="1"/>
    <col min="7" max="7" width="4.00390625" style="37" hidden="1" customWidth="1"/>
    <col min="8" max="8" width="14.00390625" style="37" hidden="1" customWidth="1"/>
    <col min="9" max="9" width="3.28125" style="37" hidden="1" customWidth="1"/>
    <col min="10" max="10" width="14.00390625" style="37" hidden="1" customWidth="1"/>
    <col min="11" max="11" width="4.57421875" style="37" customWidth="1"/>
    <col min="12" max="12" width="19.140625" style="37" customWidth="1"/>
    <col min="13" max="13" width="11.7109375" style="0" hidden="1" customWidth="1"/>
    <col min="14" max="14" width="14.00390625" style="0" hidden="1" customWidth="1"/>
    <col min="15" max="15" width="13.140625" style="0" hidden="1" customWidth="1"/>
    <col min="16" max="16" width="14.00390625" style="0" hidden="1" customWidth="1"/>
    <col min="17" max="17" width="19.28125" style="0" hidden="1" customWidth="1"/>
    <col min="18" max="18" width="19.57421875" style="0" hidden="1" customWidth="1"/>
    <col min="19" max="19" width="5.00390625" style="0" customWidth="1"/>
    <col min="20" max="20" width="20.8515625" style="0" hidden="1" customWidth="1"/>
    <col min="21" max="21" width="5.28125" style="0" hidden="1" customWidth="1"/>
    <col min="22" max="22" width="21.00390625" style="0" hidden="1" customWidth="1"/>
  </cols>
  <sheetData>
    <row r="1" spans="1:22" ht="15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5.7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.75" customHeight="1"/>
    <row r="4" ht="7.5" customHeight="1"/>
    <row r="5" spans="1:22" ht="12.75">
      <c r="A5" s="55" t="s">
        <v>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22" ht="12.75">
      <c r="A6" s="55" t="s">
        <v>151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</row>
    <row r="7" spans="1:22" ht="12.75">
      <c r="A7" s="55" t="s">
        <v>92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</row>
    <row r="8" ht="5.25" customHeight="1"/>
    <row r="9" spans="4:12" ht="6.75" customHeight="1">
      <c r="D9" s="29"/>
      <c r="E9" s="29"/>
      <c r="F9" s="29"/>
      <c r="G9" s="29"/>
      <c r="H9" s="29"/>
      <c r="I9" s="29"/>
      <c r="J9" s="29"/>
      <c r="K9" s="29"/>
      <c r="L9" s="29"/>
    </row>
    <row r="10" spans="4:22" ht="13.5" thickBot="1">
      <c r="D10" s="54" t="s">
        <v>31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T10" s="50" t="s">
        <v>31</v>
      </c>
      <c r="U10" s="50"/>
      <c r="V10" s="50"/>
    </row>
    <row r="11" spans="4:22" ht="12.75">
      <c r="D11" s="30" t="s">
        <v>17</v>
      </c>
      <c r="E11" s="41"/>
      <c r="F11" s="42" t="s">
        <v>19</v>
      </c>
      <c r="G11" s="41"/>
      <c r="H11" s="42" t="s">
        <v>19</v>
      </c>
      <c r="I11" s="41"/>
      <c r="J11" s="42" t="s">
        <v>19</v>
      </c>
      <c r="K11" s="42"/>
      <c r="L11" s="31" t="s">
        <v>17</v>
      </c>
      <c r="M11" s="18"/>
      <c r="N11" s="18" t="s">
        <v>19</v>
      </c>
      <c r="O11" s="18"/>
      <c r="P11" s="18" t="s">
        <v>19</v>
      </c>
      <c r="Q11" s="18"/>
      <c r="R11" s="18" t="s">
        <v>19</v>
      </c>
      <c r="S11" s="1"/>
      <c r="T11" s="13" t="s">
        <v>17</v>
      </c>
      <c r="U11" s="2"/>
      <c r="V11" s="2" t="s">
        <v>17</v>
      </c>
    </row>
    <row r="12" spans="4:22" ht="12.75">
      <c r="D12" s="30" t="s">
        <v>18</v>
      </c>
      <c r="E12" s="43"/>
      <c r="F12" s="31" t="s">
        <v>20</v>
      </c>
      <c r="G12" s="43"/>
      <c r="H12" s="31" t="s">
        <v>21</v>
      </c>
      <c r="I12" s="43"/>
      <c r="J12" s="31" t="s">
        <v>22</v>
      </c>
      <c r="K12" s="31"/>
      <c r="L12" s="31" t="s">
        <v>23</v>
      </c>
      <c r="M12" s="19"/>
      <c r="N12" s="19" t="s">
        <v>24</v>
      </c>
      <c r="O12" s="19"/>
      <c r="P12" s="19" t="s">
        <v>25</v>
      </c>
      <c r="Q12" s="19"/>
      <c r="R12" s="19" t="s">
        <v>26</v>
      </c>
      <c r="S12" s="2"/>
      <c r="T12" s="13" t="s">
        <v>30</v>
      </c>
      <c r="U12" s="2"/>
      <c r="V12" s="2" t="s">
        <v>23</v>
      </c>
    </row>
    <row r="13" spans="3:22" ht="12.75">
      <c r="C13" s="44"/>
      <c r="D13" s="30" t="s">
        <v>29</v>
      </c>
      <c r="E13" s="43"/>
      <c r="F13" s="31" t="s">
        <v>29</v>
      </c>
      <c r="G13" s="43"/>
      <c r="H13" s="31" t="s">
        <v>29</v>
      </c>
      <c r="I13" s="43"/>
      <c r="J13" s="31" t="s">
        <v>29</v>
      </c>
      <c r="K13" s="31"/>
      <c r="L13" s="31" t="s">
        <v>29</v>
      </c>
      <c r="M13" s="19"/>
      <c r="N13" s="19" t="s">
        <v>29</v>
      </c>
      <c r="O13" s="19"/>
      <c r="P13" s="19" t="s">
        <v>29</v>
      </c>
      <c r="Q13" s="19"/>
      <c r="R13" s="19" t="s">
        <v>29</v>
      </c>
      <c r="S13" s="2"/>
      <c r="T13" s="13" t="s">
        <v>29</v>
      </c>
      <c r="U13" s="2"/>
      <c r="V13" s="2" t="s">
        <v>29</v>
      </c>
    </row>
    <row r="14" spans="4:22" ht="12.75">
      <c r="D14" s="40"/>
      <c r="E14" s="38"/>
      <c r="F14" s="40"/>
      <c r="G14" s="38"/>
      <c r="H14" s="40"/>
      <c r="I14" s="38"/>
      <c r="J14" s="40"/>
      <c r="K14" s="40"/>
      <c r="L14" s="40"/>
      <c r="M14" s="21"/>
      <c r="N14" s="21"/>
      <c r="O14" s="21"/>
      <c r="P14" s="21"/>
      <c r="Q14" s="21"/>
      <c r="R14" s="21"/>
      <c r="S14" s="16"/>
      <c r="T14" s="40"/>
      <c r="U14" s="16"/>
      <c r="V14" s="40"/>
    </row>
    <row r="15" spans="2:22" ht="12.75">
      <c r="B15" s="15" t="s">
        <v>93</v>
      </c>
      <c r="D15" s="36"/>
      <c r="E15" s="36"/>
      <c r="F15" s="36"/>
      <c r="G15" s="36"/>
      <c r="H15" s="36"/>
      <c r="I15" s="36"/>
      <c r="J15" s="36"/>
      <c r="K15" s="36"/>
      <c r="L15" s="36"/>
      <c r="M15" s="22"/>
      <c r="N15" s="22"/>
      <c r="O15" s="22"/>
      <c r="P15" s="22"/>
      <c r="Q15" s="22"/>
      <c r="R15" s="22"/>
      <c r="S15" s="9"/>
      <c r="T15" s="36"/>
      <c r="U15" s="9"/>
      <c r="V15" s="36"/>
    </row>
    <row r="16" spans="4:22" ht="12.75">
      <c r="D16" s="36"/>
      <c r="E16" s="36"/>
      <c r="F16" s="36"/>
      <c r="G16" s="36"/>
      <c r="H16" s="36"/>
      <c r="I16" s="36"/>
      <c r="J16" s="36"/>
      <c r="K16" s="36"/>
      <c r="L16" s="36"/>
      <c r="M16" s="22"/>
      <c r="N16" s="22"/>
      <c r="O16" s="22"/>
      <c r="P16" s="22"/>
      <c r="Q16" s="22"/>
      <c r="R16" s="22"/>
      <c r="S16" s="9"/>
      <c r="T16" s="36"/>
      <c r="U16" s="9"/>
      <c r="V16" s="36"/>
    </row>
    <row r="17" spans="2:22" ht="12.75">
      <c r="B17" t="s">
        <v>142</v>
      </c>
      <c r="D17" s="36">
        <f>CCIS!D44</f>
        <v>6374</v>
      </c>
      <c r="E17" s="36"/>
      <c r="F17" s="36"/>
      <c r="G17" s="36"/>
      <c r="H17" s="36"/>
      <c r="I17" s="36"/>
      <c r="J17" s="36"/>
      <c r="K17" s="36"/>
      <c r="L17" s="38">
        <f>CCIS!L44</f>
        <v>6199</v>
      </c>
      <c r="M17" s="22"/>
      <c r="N17" s="22"/>
      <c r="O17" s="22"/>
      <c r="P17" s="22"/>
      <c r="Q17" s="22"/>
      <c r="R17" s="22"/>
      <c r="S17" s="9"/>
      <c r="T17" s="36">
        <f>CCIS!T44</f>
        <v>6374</v>
      </c>
      <c r="U17" s="9"/>
      <c r="V17" s="38">
        <f>CCIS!V44</f>
        <v>6199</v>
      </c>
    </row>
    <row r="18" spans="4:22" ht="12.75">
      <c r="D18" s="36"/>
      <c r="E18" s="36"/>
      <c r="F18" s="36"/>
      <c r="G18" s="36"/>
      <c r="H18" s="36"/>
      <c r="I18" s="36"/>
      <c r="J18" s="36"/>
      <c r="K18" s="36"/>
      <c r="L18" s="38"/>
      <c r="M18" s="22"/>
      <c r="N18" s="22"/>
      <c r="O18" s="22"/>
      <c r="P18" s="22"/>
      <c r="Q18" s="22"/>
      <c r="R18" s="22"/>
      <c r="S18" s="9"/>
      <c r="T18" s="36"/>
      <c r="U18" s="9"/>
      <c r="V18" s="38"/>
    </row>
    <row r="19" spans="2:22" ht="12.75">
      <c r="B19" s="3" t="s">
        <v>94</v>
      </c>
      <c r="D19" s="36"/>
      <c r="E19" s="36"/>
      <c r="F19" s="36"/>
      <c r="G19" s="36"/>
      <c r="H19" s="36"/>
      <c r="I19" s="36"/>
      <c r="J19" s="36"/>
      <c r="K19" s="36"/>
      <c r="L19" s="38"/>
      <c r="M19" s="22"/>
      <c r="N19" s="22"/>
      <c r="O19" s="22"/>
      <c r="P19" s="22"/>
      <c r="Q19" s="22"/>
      <c r="R19" s="22"/>
      <c r="S19" s="9"/>
      <c r="T19" s="36"/>
      <c r="U19" s="9"/>
      <c r="V19" s="38"/>
    </row>
    <row r="20" spans="4:22" ht="0.75" customHeight="1">
      <c r="D20" s="36"/>
      <c r="E20" s="36"/>
      <c r="F20" s="36"/>
      <c r="G20" s="36"/>
      <c r="H20" s="36"/>
      <c r="I20" s="36"/>
      <c r="J20" s="36"/>
      <c r="K20" s="36"/>
      <c r="L20" s="38"/>
      <c r="M20" s="22"/>
      <c r="N20" s="22"/>
      <c r="O20" s="22"/>
      <c r="P20" s="22"/>
      <c r="Q20" s="22"/>
      <c r="R20" s="22"/>
      <c r="S20" s="9"/>
      <c r="T20" s="36"/>
      <c r="U20" s="9"/>
      <c r="V20" s="38"/>
    </row>
    <row r="21" spans="2:22" ht="12.75" hidden="1">
      <c r="B21" t="s">
        <v>95</v>
      </c>
      <c r="D21" s="36"/>
      <c r="E21" s="36"/>
      <c r="F21" s="36"/>
      <c r="G21" s="36"/>
      <c r="H21" s="36"/>
      <c r="I21" s="36"/>
      <c r="J21" s="36"/>
      <c r="K21" s="36"/>
      <c r="L21" s="38"/>
      <c r="M21" s="22"/>
      <c r="N21" s="22"/>
      <c r="O21" s="22"/>
      <c r="P21" s="22"/>
      <c r="Q21" s="22"/>
      <c r="R21" s="22"/>
      <c r="S21" s="9"/>
      <c r="T21" s="36"/>
      <c r="U21" s="9"/>
      <c r="V21" s="38">
        <f>'[2]cfgr'!$Q$21/1000</f>
        <v>495.933</v>
      </c>
    </row>
    <row r="22" spans="2:22" ht="12.75" hidden="1">
      <c r="B22" t="s">
        <v>100</v>
      </c>
      <c r="D22" s="36"/>
      <c r="E22" s="36"/>
      <c r="F22" s="36"/>
      <c r="G22" s="36"/>
      <c r="H22" s="36"/>
      <c r="I22" s="36"/>
      <c r="J22" s="36"/>
      <c r="K22" s="36"/>
      <c r="L22" s="38"/>
      <c r="M22" s="22"/>
      <c r="N22" s="22"/>
      <c r="O22" s="22"/>
      <c r="P22" s="22"/>
      <c r="Q22" s="22"/>
      <c r="R22" s="22"/>
      <c r="S22" s="9"/>
      <c r="T22" s="36">
        <v>6</v>
      </c>
      <c r="U22" s="9"/>
      <c r="V22" s="38"/>
    </row>
    <row r="23" spans="2:22" ht="12.75" hidden="1">
      <c r="B23" t="s">
        <v>96</v>
      </c>
      <c r="D23" s="36"/>
      <c r="E23" s="36"/>
      <c r="F23" s="36"/>
      <c r="G23" s="36"/>
      <c r="H23" s="36"/>
      <c r="I23" s="36"/>
      <c r="J23" s="36"/>
      <c r="K23" s="36"/>
      <c r="L23" s="38"/>
      <c r="M23" s="22"/>
      <c r="N23" s="22"/>
      <c r="O23" s="22"/>
      <c r="P23" s="22"/>
      <c r="Q23" s="22"/>
      <c r="R23" s="22"/>
      <c r="S23" s="9"/>
      <c r="T23" s="36">
        <v>-155</v>
      </c>
      <c r="U23" s="9"/>
      <c r="V23" s="38">
        <f>'[2]cfgr'!$Q$18/1000</f>
        <v>-132.24</v>
      </c>
    </row>
    <row r="24" spans="2:22" ht="12.75" hidden="1">
      <c r="B24" t="s">
        <v>97</v>
      </c>
      <c r="D24" s="36"/>
      <c r="E24" s="36"/>
      <c r="F24" s="36"/>
      <c r="G24" s="36"/>
      <c r="H24" s="36"/>
      <c r="I24" s="36"/>
      <c r="J24" s="36"/>
      <c r="K24" s="36"/>
      <c r="L24" s="38"/>
      <c r="M24" s="22"/>
      <c r="N24" s="22"/>
      <c r="O24" s="22"/>
      <c r="P24" s="22"/>
      <c r="Q24" s="22"/>
      <c r="R24" s="22"/>
      <c r="S24" s="9"/>
      <c r="T24" s="36">
        <v>64</v>
      </c>
      <c r="U24" s="9"/>
      <c r="V24" s="38">
        <f>'[2]cfgr'!$Q$19/1000</f>
        <v>30.568</v>
      </c>
    </row>
    <row r="25" spans="2:22" ht="12.75">
      <c r="B25" t="s">
        <v>35</v>
      </c>
      <c r="D25" s="36"/>
      <c r="E25" s="36"/>
      <c r="F25" s="36"/>
      <c r="G25" s="36"/>
      <c r="H25" s="36"/>
      <c r="I25" s="36"/>
      <c r="J25" s="36"/>
      <c r="K25" s="36"/>
      <c r="L25" s="38"/>
      <c r="M25" s="22"/>
      <c r="N25" s="22"/>
      <c r="O25" s="22"/>
      <c r="P25" s="22"/>
      <c r="Q25" s="22"/>
      <c r="R25" s="22"/>
      <c r="S25" s="9"/>
      <c r="T25" s="36"/>
      <c r="U25" s="9"/>
      <c r="V25" s="38"/>
    </row>
    <row r="26" spans="2:22" ht="12.75">
      <c r="B26" t="s">
        <v>98</v>
      </c>
      <c r="D26" s="36">
        <v>951</v>
      </c>
      <c r="E26" s="36"/>
      <c r="F26" s="36"/>
      <c r="G26" s="36"/>
      <c r="H26" s="36"/>
      <c r="I26" s="36"/>
      <c r="J26" s="36"/>
      <c r="K26" s="36"/>
      <c r="L26" s="38">
        <f>'[2]cfgr'!$Q$15/1000</f>
        <v>757.244</v>
      </c>
      <c r="M26" s="22"/>
      <c r="N26" s="22"/>
      <c r="O26" s="22"/>
      <c r="P26" s="22"/>
      <c r="Q26" s="22"/>
      <c r="R26" s="22"/>
      <c r="S26" s="9"/>
      <c r="T26" s="36">
        <v>951</v>
      </c>
      <c r="U26" s="9"/>
      <c r="V26" s="38">
        <f>'[2]cfgr'!$Q$15/1000</f>
        <v>757.244</v>
      </c>
    </row>
    <row r="27" spans="2:22" ht="12.75" hidden="1">
      <c r="B27" t="s">
        <v>99</v>
      </c>
      <c r="D27" s="36"/>
      <c r="E27" s="36"/>
      <c r="F27" s="36"/>
      <c r="G27" s="36"/>
      <c r="H27" s="36"/>
      <c r="I27" s="36"/>
      <c r="J27" s="36"/>
      <c r="K27" s="36"/>
      <c r="L27" s="38"/>
      <c r="M27" s="22"/>
      <c r="N27" s="22"/>
      <c r="O27" s="22"/>
      <c r="P27" s="22"/>
      <c r="Q27" s="22"/>
      <c r="R27" s="22"/>
      <c r="S27" s="9"/>
      <c r="T27" s="36">
        <v>-10</v>
      </c>
      <c r="U27" s="9"/>
      <c r="V27" s="38"/>
    </row>
    <row r="28" spans="2:22" ht="12.75">
      <c r="B28" t="s">
        <v>10</v>
      </c>
      <c r="D28" s="36">
        <f>-CCIS!D38</f>
        <v>-2363</v>
      </c>
      <c r="E28" s="36"/>
      <c r="F28" s="36"/>
      <c r="G28" s="36"/>
      <c r="H28" s="36"/>
      <c r="I28" s="36"/>
      <c r="J28" s="36"/>
      <c r="K28" s="36"/>
      <c r="L28" s="36">
        <f>-CCIS!L38</f>
        <v>-2762</v>
      </c>
      <c r="M28" s="22"/>
      <c r="N28" s="22"/>
      <c r="O28" s="22"/>
      <c r="P28" s="22"/>
      <c r="Q28" s="22"/>
      <c r="R28" s="22"/>
      <c r="S28" s="9"/>
      <c r="T28" s="36">
        <f>-CCIS!T38</f>
        <v>-2363</v>
      </c>
      <c r="U28" s="9"/>
      <c r="V28" s="36">
        <f>-CCIS!V38</f>
        <v>-2762</v>
      </c>
    </row>
    <row r="29" spans="2:22" ht="12.75">
      <c r="B29" t="s">
        <v>12</v>
      </c>
      <c r="D29" s="36">
        <f>-CCIS!D42</f>
        <v>2101</v>
      </c>
      <c r="E29" s="36"/>
      <c r="F29" s="36"/>
      <c r="G29" s="36"/>
      <c r="H29" s="36"/>
      <c r="I29" s="36"/>
      <c r="J29" s="36"/>
      <c r="K29" s="36"/>
      <c r="L29" s="38">
        <f>-CCIS!V42</f>
        <v>1504</v>
      </c>
      <c r="M29" s="22"/>
      <c r="N29" s="22"/>
      <c r="O29" s="22"/>
      <c r="P29" s="22"/>
      <c r="Q29" s="22"/>
      <c r="R29" s="22"/>
      <c r="S29" s="9"/>
      <c r="T29" s="36">
        <f>-CCIS!T42</f>
        <v>2101</v>
      </c>
      <c r="U29" s="9"/>
      <c r="V29" s="38">
        <f>L29</f>
        <v>1504</v>
      </c>
    </row>
    <row r="30" spans="2:22" ht="12.75">
      <c r="B30" t="s">
        <v>150</v>
      </c>
      <c r="D30" s="36">
        <f>6-155+64-10+275</f>
        <v>180</v>
      </c>
      <c r="E30" s="36"/>
      <c r="F30" s="36"/>
      <c r="G30" s="36"/>
      <c r="H30" s="36"/>
      <c r="I30" s="36"/>
      <c r="J30" s="36"/>
      <c r="K30" s="36"/>
      <c r="L30" s="38">
        <f>496-132+31</f>
        <v>395</v>
      </c>
      <c r="M30" s="22"/>
      <c r="N30" s="22"/>
      <c r="O30" s="22"/>
      <c r="P30" s="22"/>
      <c r="Q30" s="22"/>
      <c r="R30" s="22"/>
      <c r="S30" s="9"/>
      <c r="T30" s="36"/>
      <c r="U30" s="9"/>
      <c r="V30" s="38"/>
    </row>
    <row r="31" spans="2:22" ht="12.75" hidden="1">
      <c r="B31" t="s">
        <v>101</v>
      </c>
      <c r="D31" s="36"/>
      <c r="E31" s="36"/>
      <c r="F31" s="36"/>
      <c r="G31" s="36"/>
      <c r="H31" s="36"/>
      <c r="I31" s="36"/>
      <c r="J31" s="36"/>
      <c r="K31" s="36"/>
      <c r="L31" s="38">
        <v>0</v>
      </c>
      <c r="M31" s="22"/>
      <c r="N31" s="22"/>
      <c r="O31" s="22"/>
      <c r="P31" s="22"/>
      <c r="Q31" s="22"/>
      <c r="R31" s="22"/>
      <c r="S31" s="9"/>
      <c r="T31" s="36">
        <v>275</v>
      </c>
      <c r="U31" s="9"/>
      <c r="V31" s="38">
        <v>0</v>
      </c>
    </row>
    <row r="32" spans="4:22" ht="12.75">
      <c r="D32" s="32"/>
      <c r="E32" s="36"/>
      <c r="F32" s="32"/>
      <c r="G32" s="36"/>
      <c r="H32" s="32"/>
      <c r="I32" s="36"/>
      <c r="J32" s="32"/>
      <c r="K32" s="36"/>
      <c r="L32" s="39"/>
      <c r="M32" s="22"/>
      <c r="N32" s="23"/>
      <c r="O32" s="22"/>
      <c r="P32" s="23"/>
      <c r="Q32" s="22"/>
      <c r="R32" s="23"/>
      <c r="S32" s="9"/>
      <c r="T32" s="32"/>
      <c r="U32" s="9"/>
      <c r="V32" s="39"/>
    </row>
    <row r="33" spans="2:22" ht="12.75">
      <c r="B33" t="s">
        <v>144</v>
      </c>
      <c r="D33" s="36">
        <f>SUM(D17:D32)</f>
        <v>7243</v>
      </c>
      <c r="E33" s="36"/>
      <c r="F33" s="36">
        <f>SUM(F17:F32)</f>
        <v>0</v>
      </c>
      <c r="G33" s="36"/>
      <c r="H33" s="36">
        <f>SUM(H17:H32)</f>
        <v>0</v>
      </c>
      <c r="I33" s="36"/>
      <c r="J33" s="36">
        <f>SUM(J17:J32)</f>
        <v>0</v>
      </c>
      <c r="K33" s="36"/>
      <c r="L33" s="38">
        <f>SUM(L17:L31)</f>
        <v>6093.244</v>
      </c>
      <c r="M33" s="22"/>
      <c r="N33" s="22">
        <f>SUM(N17:N32)</f>
        <v>0</v>
      </c>
      <c r="O33" s="22"/>
      <c r="P33" s="22">
        <f>SUM(P17:P32)</f>
        <v>0</v>
      </c>
      <c r="Q33" s="22"/>
      <c r="R33" s="22">
        <f>SUM(R17:R32)</f>
        <v>0</v>
      </c>
      <c r="S33" s="9"/>
      <c r="T33" s="36">
        <f>SUM(T17:T32)</f>
        <v>7243</v>
      </c>
      <c r="U33" s="9"/>
      <c r="V33" s="38">
        <f>SUM(V17:V31)</f>
        <v>6092.505</v>
      </c>
    </row>
    <row r="34" spans="4:22" ht="12.75">
      <c r="D34" s="36"/>
      <c r="E34" s="36"/>
      <c r="F34" s="36"/>
      <c r="G34" s="36"/>
      <c r="H34" s="36"/>
      <c r="I34" s="36"/>
      <c r="J34" s="36"/>
      <c r="K34" s="36"/>
      <c r="L34" s="38"/>
      <c r="M34" s="22"/>
      <c r="N34" s="22"/>
      <c r="O34" s="22"/>
      <c r="P34" s="22"/>
      <c r="Q34" s="22"/>
      <c r="R34" s="22"/>
      <c r="S34" s="9"/>
      <c r="T34" s="36"/>
      <c r="U34" s="9"/>
      <c r="V34" s="38"/>
    </row>
    <row r="35" spans="2:22" ht="12.75" hidden="1">
      <c r="B35" t="s">
        <v>102</v>
      </c>
      <c r="D35" s="36"/>
      <c r="E35" s="36"/>
      <c r="F35" s="36"/>
      <c r="G35" s="36"/>
      <c r="H35" s="36"/>
      <c r="I35" s="36"/>
      <c r="J35" s="36"/>
      <c r="K35" s="36"/>
      <c r="L35" s="38"/>
      <c r="M35" s="22"/>
      <c r="N35" s="22"/>
      <c r="O35" s="22"/>
      <c r="P35" s="22"/>
      <c r="Q35" s="22"/>
      <c r="R35" s="22"/>
      <c r="S35" s="9"/>
      <c r="T35" s="36"/>
      <c r="U35" s="9"/>
      <c r="V35" s="38"/>
    </row>
    <row r="36" spans="2:22" ht="12.75" hidden="1">
      <c r="B36" t="s">
        <v>41</v>
      </c>
      <c r="D36" s="36">
        <v>-62</v>
      </c>
      <c r="E36" s="36"/>
      <c r="F36" s="36"/>
      <c r="G36" s="36"/>
      <c r="H36" s="36"/>
      <c r="I36" s="36"/>
      <c r="J36" s="36"/>
      <c r="K36" s="36"/>
      <c r="L36" s="38">
        <f>'[2]cfgr'!$Q$26/1000</f>
        <v>109.157</v>
      </c>
      <c r="M36" s="22"/>
      <c r="N36" s="22"/>
      <c r="O36" s="22"/>
      <c r="P36" s="22"/>
      <c r="Q36" s="22"/>
      <c r="R36" s="22"/>
      <c r="S36" s="9"/>
      <c r="T36" s="36">
        <v>-62</v>
      </c>
      <c r="U36" s="9"/>
      <c r="V36" s="38">
        <f>'[2]cfgr'!$Q$26/1000</f>
        <v>109.157</v>
      </c>
    </row>
    <row r="37" spans="2:22" ht="12.75" hidden="1">
      <c r="B37" t="s">
        <v>103</v>
      </c>
      <c r="D37" s="36">
        <f>-33027-1</f>
        <v>-33028</v>
      </c>
      <c r="E37" s="36"/>
      <c r="F37" s="36"/>
      <c r="G37" s="36"/>
      <c r="H37" s="36"/>
      <c r="I37" s="36"/>
      <c r="J37" s="36"/>
      <c r="K37" s="36"/>
      <c r="L37" s="38">
        <f>'[2]cfgr'!$Q$27/1000</f>
        <v>28819.016857142855</v>
      </c>
      <c r="M37" s="22"/>
      <c r="N37" s="22"/>
      <c r="O37" s="22"/>
      <c r="P37" s="22"/>
      <c r="Q37" s="22"/>
      <c r="R37" s="22"/>
      <c r="S37" s="9"/>
      <c r="T37" s="36">
        <f>-33027-1</f>
        <v>-33028</v>
      </c>
      <c r="U37" s="9"/>
      <c r="V37" s="38">
        <f>'[2]cfgr'!$Q$27/1000</f>
        <v>28819.016857142855</v>
      </c>
    </row>
    <row r="38" spans="2:22" ht="12.75" hidden="1">
      <c r="B38" t="s">
        <v>104</v>
      </c>
      <c r="D38" s="32">
        <v>32239</v>
      </c>
      <c r="E38" s="36"/>
      <c r="F38" s="32"/>
      <c r="G38" s="36"/>
      <c r="H38" s="32"/>
      <c r="I38" s="36"/>
      <c r="J38" s="32"/>
      <c r="K38" s="36"/>
      <c r="L38" s="39">
        <f>'[2]cfgr'!$Q$28/1000</f>
        <v>-27425.447</v>
      </c>
      <c r="M38" s="22"/>
      <c r="N38" s="23"/>
      <c r="O38" s="22"/>
      <c r="P38" s="23"/>
      <c r="Q38" s="22"/>
      <c r="R38" s="23"/>
      <c r="S38" s="9"/>
      <c r="T38" s="32">
        <v>32239</v>
      </c>
      <c r="U38" s="9"/>
      <c r="V38" s="39">
        <f>'[2]cfgr'!$Q$28/1000</f>
        <v>-27425.447</v>
      </c>
    </row>
    <row r="39" spans="2:22" ht="12.75">
      <c r="B39" t="s">
        <v>145</v>
      </c>
      <c r="D39" s="36">
        <f>SUM(D34:D38)</f>
        <v>-851</v>
      </c>
      <c r="E39" s="36"/>
      <c r="F39" s="36">
        <f>SUM(F33:F38)</f>
        <v>0</v>
      </c>
      <c r="G39" s="36"/>
      <c r="H39" s="36">
        <f>SUM(H33:H38)</f>
        <v>0</v>
      </c>
      <c r="I39" s="36"/>
      <c r="J39" s="36">
        <f>SUM(J33:J38)</f>
        <v>0</v>
      </c>
      <c r="K39" s="36"/>
      <c r="L39" s="36">
        <f>SUM(L34:L38)</f>
        <v>1502.726857142854</v>
      </c>
      <c r="M39" s="22"/>
      <c r="N39" s="22">
        <f>SUM(N33:N38)</f>
        <v>0</v>
      </c>
      <c r="O39" s="22"/>
      <c r="P39" s="22">
        <f>SUM(P33:P38)</f>
        <v>0</v>
      </c>
      <c r="Q39" s="22"/>
      <c r="R39" s="22">
        <f>SUM(R33:R38)</f>
        <v>0</v>
      </c>
      <c r="S39" s="9"/>
      <c r="T39" s="36">
        <f>SUM(T33:T38)</f>
        <v>6392</v>
      </c>
      <c r="U39" s="9"/>
      <c r="V39" s="38">
        <f>SUM(V33:V38)</f>
        <v>7595.231857142855</v>
      </c>
    </row>
    <row r="40" spans="4:22" ht="12.75">
      <c r="D40" s="36"/>
      <c r="E40" s="36"/>
      <c r="F40" s="36"/>
      <c r="G40" s="36"/>
      <c r="H40" s="36"/>
      <c r="I40" s="36"/>
      <c r="J40" s="36"/>
      <c r="K40" s="36"/>
      <c r="L40" s="38"/>
      <c r="M40" s="22"/>
      <c r="N40" s="22"/>
      <c r="O40" s="22"/>
      <c r="P40" s="22"/>
      <c r="Q40" s="22"/>
      <c r="R40" s="22"/>
      <c r="S40" s="9"/>
      <c r="T40" s="36"/>
      <c r="U40" s="9"/>
      <c r="V40" s="38"/>
    </row>
    <row r="41" spans="2:22" ht="12.75">
      <c r="B41" t="s">
        <v>105</v>
      </c>
      <c r="D41" s="36">
        <v>155</v>
      </c>
      <c r="E41" s="36"/>
      <c r="F41" s="36"/>
      <c r="G41" s="36"/>
      <c r="H41" s="36"/>
      <c r="I41" s="36"/>
      <c r="J41" s="36"/>
      <c r="K41" s="36"/>
      <c r="L41" s="38">
        <f>'[2]cfgr'!$Q$33/1000</f>
        <v>132.24</v>
      </c>
      <c r="M41" s="22"/>
      <c r="N41" s="22"/>
      <c r="O41" s="22"/>
      <c r="P41" s="22"/>
      <c r="Q41" s="22"/>
      <c r="R41" s="22"/>
      <c r="S41" s="9"/>
      <c r="T41" s="36">
        <v>155</v>
      </c>
      <c r="U41" s="9"/>
      <c r="V41" s="38">
        <f>'[2]cfgr'!$Q$33/1000</f>
        <v>132.24</v>
      </c>
    </row>
    <row r="42" spans="2:22" ht="12.75">
      <c r="B42" t="s">
        <v>106</v>
      </c>
      <c r="D42" s="36">
        <v>-1160</v>
      </c>
      <c r="E42" s="36"/>
      <c r="F42" s="36"/>
      <c r="G42" s="36"/>
      <c r="H42" s="36"/>
      <c r="I42" s="36"/>
      <c r="J42" s="36"/>
      <c r="K42" s="36"/>
      <c r="L42" s="38">
        <f>'[2]cfgr'!$Q$35/1000</f>
        <v>-2329.249428571429</v>
      </c>
      <c r="M42" s="22"/>
      <c r="N42" s="22"/>
      <c r="O42" s="22"/>
      <c r="P42" s="22"/>
      <c r="Q42" s="22"/>
      <c r="R42" s="22"/>
      <c r="S42" s="9"/>
      <c r="T42" s="36">
        <v>-1160</v>
      </c>
      <c r="U42" s="9"/>
      <c r="V42" s="38">
        <f>'[2]cfgr'!$Q$35/1000</f>
        <v>-2329.249428571429</v>
      </c>
    </row>
    <row r="43" spans="2:22" ht="12.75">
      <c r="B43" t="s">
        <v>107</v>
      </c>
      <c r="D43" s="36">
        <v>-64</v>
      </c>
      <c r="E43" s="36"/>
      <c r="F43" s="36"/>
      <c r="G43" s="36"/>
      <c r="H43" s="36"/>
      <c r="I43" s="36"/>
      <c r="J43" s="36"/>
      <c r="K43" s="36"/>
      <c r="L43" s="38">
        <v>-31</v>
      </c>
      <c r="M43" s="22"/>
      <c r="N43" s="22"/>
      <c r="O43" s="22"/>
      <c r="P43" s="22"/>
      <c r="Q43" s="22"/>
      <c r="R43" s="22"/>
      <c r="S43" s="9"/>
      <c r="T43" s="36">
        <v>-64</v>
      </c>
      <c r="U43" s="9"/>
      <c r="V43" s="38">
        <f>-V24</f>
        <v>-30.568</v>
      </c>
    </row>
    <row r="44" spans="4:22" ht="12.75">
      <c r="D44" s="32"/>
      <c r="E44" s="36"/>
      <c r="F44" s="32"/>
      <c r="G44" s="36"/>
      <c r="H44" s="32"/>
      <c r="I44" s="36"/>
      <c r="J44" s="32"/>
      <c r="K44" s="36"/>
      <c r="L44" s="39"/>
      <c r="M44" s="22"/>
      <c r="N44" s="23"/>
      <c r="O44" s="22"/>
      <c r="P44" s="23"/>
      <c r="Q44" s="22"/>
      <c r="R44" s="23"/>
      <c r="S44" s="9"/>
      <c r="T44" s="32"/>
      <c r="U44" s="9"/>
      <c r="V44" s="39"/>
    </row>
    <row r="45" spans="2:22" ht="12.75">
      <c r="B45" t="s">
        <v>108</v>
      </c>
      <c r="D45" s="33">
        <f>D33+D39+D41+D42+D43</f>
        <v>5323</v>
      </c>
      <c r="E45" s="36"/>
      <c r="F45" s="33">
        <f>SUM(F39:F44)</f>
        <v>0</v>
      </c>
      <c r="G45" s="36"/>
      <c r="H45" s="33">
        <f>SUM(H39:H44)</f>
        <v>0</v>
      </c>
      <c r="I45" s="36"/>
      <c r="J45" s="33">
        <f>SUM(J39:J44)</f>
        <v>0</v>
      </c>
      <c r="K45" s="36"/>
      <c r="L45" s="33">
        <f>L33+L39+L41+L42+L43</f>
        <v>5367.961428571425</v>
      </c>
      <c r="M45" s="22"/>
      <c r="N45" s="24">
        <f>SUM(N39:N44)</f>
        <v>0</v>
      </c>
      <c r="O45" s="22"/>
      <c r="P45" s="24">
        <f>SUM(P39:P44)</f>
        <v>0</v>
      </c>
      <c r="Q45" s="22"/>
      <c r="R45" s="24">
        <f>SUM(R39:R44)</f>
        <v>0</v>
      </c>
      <c r="S45" s="9"/>
      <c r="T45" s="33">
        <f>SUM(T39:T44)</f>
        <v>5323</v>
      </c>
      <c r="U45" s="9"/>
      <c r="V45" s="33">
        <f>SUM(V39:V44)</f>
        <v>5367.654428571425</v>
      </c>
    </row>
    <row r="46" spans="4:22" ht="12.75">
      <c r="D46" s="36"/>
      <c r="E46" s="36"/>
      <c r="F46" s="36"/>
      <c r="G46" s="36"/>
      <c r="H46" s="36"/>
      <c r="I46" s="36"/>
      <c r="J46" s="36"/>
      <c r="K46" s="36"/>
      <c r="L46" s="38"/>
      <c r="M46" s="22"/>
      <c r="N46" s="22"/>
      <c r="O46" s="22"/>
      <c r="P46" s="22"/>
      <c r="Q46" s="22"/>
      <c r="R46" s="22"/>
      <c r="S46" s="9"/>
      <c r="T46" s="36"/>
      <c r="U46" s="9"/>
      <c r="V46" s="38"/>
    </row>
    <row r="47" spans="2:22" ht="12.75">
      <c r="B47" s="15" t="s">
        <v>109</v>
      </c>
      <c r="D47" s="27"/>
      <c r="E47" s="27"/>
      <c r="F47" s="27"/>
      <c r="G47" s="27"/>
      <c r="H47" s="27"/>
      <c r="I47" s="27"/>
      <c r="J47" s="27"/>
      <c r="K47" s="27"/>
      <c r="L47" s="40"/>
      <c r="M47" s="22"/>
      <c r="N47" s="25"/>
      <c r="O47" s="25"/>
      <c r="P47" s="25"/>
      <c r="Q47" s="22"/>
      <c r="R47" s="25"/>
      <c r="S47" s="8"/>
      <c r="T47" s="27"/>
      <c r="U47" s="9"/>
      <c r="V47" s="40"/>
    </row>
    <row r="48" spans="4:22" ht="12.75">
      <c r="D48" s="27"/>
      <c r="E48" s="27"/>
      <c r="F48" s="27"/>
      <c r="G48" s="27"/>
      <c r="H48" s="27"/>
      <c r="I48" s="27"/>
      <c r="J48" s="27"/>
      <c r="K48" s="27"/>
      <c r="L48" s="40"/>
      <c r="M48" s="22"/>
      <c r="N48" s="25"/>
      <c r="O48" s="25"/>
      <c r="P48" s="25"/>
      <c r="Q48" s="22"/>
      <c r="R48" s="25"/>
      <c r="S48" s="8"/>
      <c r="T48" s="27"/>
      <c r="U48" s="9"/>
      <c r="V48" s="40"/>
    </row>
    <row r="49" spans="2:22" ht="12.75">
      <c r="B49" t="s">
        <v>110</v>
      </c>
      <c r="D49" s="27"/>
      <c r="E49" s="27"/>
      <c r="F49" s="27"/>
      <c r="G49" s="27"/>
      <c r="H49" s="27"/>
      <c r="I49" s="27"/>
      <c r="J49" s="27"/>
      <c r="K49" s="27"/>
      <c r="L49" s="40"/>
      <c r="M49" s="25"/>
      <c r="N49" s="25"/>
      <c r="O49" s="25"/>
      <c r="P49" s="25"/>
      <c r="Q49" s="25"/>
      <c r="R49" s="25"/>
      <c r="S49" s="8"/>
      <c r="T49" s="27"/>
      <c r="U49" s="9"/>
      <c r="V49" s="40"/>
    </row>
    <row r="50" spans="2:22" ht="12.75">
      <c r="B50" t="s">
        <v>111</v>
      </c>
      <c r="D50" s="27">
        <v>-4344</v>
      </c>
      <c r="E50" s="27"/>
      <c r="F50" s="27"/>
      <c r="G50" s="27"/>
      <c r="H50" s="27"/>
      <c r="I50" s="27"/>
      <c r="J50" s="27"/>
      <c r="K50" s="27"/>
      <c r="L50" s="38">
        <f>'[2]cfgr'!$Q$43/1000</f>
        <v>-55.456</v>
      </c>
      <c r="M50" s="25"/>
      <c r="N50" s="25"/>
      <c r="O50" s="25"/>
      <c r="P50" s="25"/>
      <c r="Q50" s="25"/>
      <c r="R50" s="25"/>
      <c r="S50" s="8"/>
      <c r="T50" s="27">
        <v>-4344</v>
      </c>
      <c r="U50" s="9"/>
      <c r="V50" s="38">
        <f>'[2]cfgr'!$Q$43/1000</f>
        <v>-55.456</v>
      </c>
    </row>
    <row r="51" spans="2:22" ht="12.75">
      <c r="B51" t="s">
        <v>112</v>
      </c>
      <c r="D51" s="27">
        <v>295</v>
      </c>
      <c r="E51" s="27"/>
      <c r="F51" s="27"/>
      <c r="G51" s="27"/>
      <c r="H51" s="27"/>
      <c r="I51" s="27"/>
      <c r="J51" s="27"/>
      <c r="K51" s="27"/>
      <c r="L51" s="38">
        <v>0</v>
      </c>
      <c r="M51" s="25"/>
      <c r="N51" s="25"/>
      <c r="O51" s="25"/>
      <c r="P51" s="25"/>
      <c r="Q51" s="25"/>
      <c r="R51" s="25"/>
      <c r="S51" s="8"/>
      <c r="T51" s="27">
        <v>295</v>
      </c>
      <c r="U51" s="9"/>
      <c r="V51" s="38">
        <v>0</v>
      </c>
    </row>
    <row r="52" spans="2:22" ht="12.75">
      <c r="B52" t="s">
        <v>113</v>
      </c>
      <c r="D52" s="27">
        <v>7034</v>
      </c>
      <c r="E52" s="27"/>
      <c r="F52" s="27"/>
      <c r="G52" s="27"/>
      <c r="H52" s="27"/>
      <c r="I52" s="27"/>
      <c r="J52" s="27"/>
      <c r="K52" s="27"/>
      <c r="L52" s="38">
        <v>0</v>
      </c>
      <c r="M52" s="25"/>
      <c r="N52" s="25"/>
      <c r="O52" s="25"/>
      <c r="P52" s="25"/>
      <c r="Q52" s="25"/>
      <c r="R52" s="25"/>
      <c r="S52" s="8"/>
      <c r="T52" s="27">
        <v>7079</v>
      </c>
      <c r="U52" s="9"/>
      <c r="V52" s="38">
        <v>0</v>
      </c>
    </row>
    <row r="53" spans="4:22" ht="12.75">
      <c r="D53" s="27"/>
      <c r="E53" s="27"/>
      <c r="F53" s="27"/>
      <c r="G53" s="27"/>
      <c r="H53" s="27"/>
      <c r="I53" s="27"/>
      <c r="J53" s="27"/>
      <c r="K53" s="27"/>
      <c r="L53" s="40"/>
      <c r="M53" s="25"/>
      <c r="N53" s="25"/>
      <c r="O53" s="25"/>
      <c r="P53" s="25"/>
      <c r="Q53" s="25"/>
      <c r="R53" s="25"/>
      <c r="S53" s="8"/>
      <c r="T53" s="27"/>
      <c r="U53" s="8"/>
      <c r="V53" s="40"/>
    </row>
    <row r="54" spans="2:22" ht="12.75">
      <c r="B54" t="s">
        <v>146</v>
      </c>
      <c r="D54" s="33">
        <f>SUM(D49:D52)</f>
        <v>2985</v>
      </c>
      <c r="E54" s="27"/>
      <c r="F54" s="33">
        <f>SUM(F49:F52)</f>
        <v>0</v>
      </c>
      <c r="G54" s="27"/>
      <c r="H54" s="33">
        <f>SUM(H49:H52)</f>
        <v>0</v>
      </c>
      <c r="I54" s="27"/>
      <c r="J54" s="33">
        <f>SUM(J49:J52)</f>
        <v>0</v>
      </c>
      <c r="K54" s="27"/>
      <c r="L54" s="33">
        <f>SUM(L49:L52)</f>
        <v>-55.456</v>
      </c>
      <c r="M54" s="25"/>
      <c r="N54" s="24">
        <f>SUM(N49:N52)</f>
        <v>0</v>
      </c>
      <c r="O54" s="25"/>
      <c r="P54" s="24">
        <f>SUM(P49:P52)</f>
        <v>0</v>
      </c>
      <c r="Q54" s="25"/>
      <c r="R54" s="24">
        <f>SUM(R49:R52)</f>
        <v>0</v>
      </c>
      <c r="S54" s="8"/>
      <c r="T54" s="33">
        <f>SUM(T49:T52)</f>
        <v>3030</v>
      </c>
      <c r="U54" s="8"/>
      <c r="V54" s="33">
        <f>SUM(V49:V52)</f>
        <v>-55.456</v>
      </c>
    </row>
    <row r="55" spans="4:22" ht="12.75">
      <c r="D55" s="27"/>
      <c r="E55" s="27"/>
      <c r="F55" s="27"/>
      <c r="G55" s="27"/>
      <c r="H55" s="27"/>
      <c r="I55" s="27"/>
      <c r="J55" s="27"/>
      <c r="K55" s="27"/>
      <c r="L55" s="40"/>
      <c r="M55" s="25"/>
      <c r="N55" s="25"/>
      <c r="O55" s="25"/>
      <c r="P55" s="25"/>
      <c r="Q55" s="25"/>
      <c r="R55" s="25"/>
      <c r="S55" s="8"/>
      <c r="T55" s="27"/>
      <c r="U55" s="8"/>
      <c r="V55" s="40"/>
    </row>
    <row r="56" spans="2:22" ht="12.75">
      <c r="B56" s="15" t="s">
        <v>114</v>
      </c>
      <c r="D56" s="27"/>
      <c r="E56" s="27"/>
      <c r="F56" s="27"/>
      <c r="G56" s="27"/>
      <c r="H56" s="27"/>
      <c r="I56" s="27"/>
      <c r="J56" s="27"/>
      <c r="K56" s="27"/>
      <c r="L56" s="40"/>
      <c r="M56" s="25"/>
      <c r="N56" s="25"/>
      <c r="O56" s="25"/>
      <c r="P56" s="25"/>
      <c r="Q56" s="25"/>
      <c r="R56" s="25"/>
      <c r="S56" s="8"/>
      <c r="T56" s="27"/>
      <c r="U56" s="8"/>
      <c r="V56" s="40"/>
    </row>
    <row r="57" spans="4:22" ht="12.75">
      <c r="D57" s="27"/>
      <c r="E57" s="27"/>
      <c r="F57" s="27"/>
      <c r="G57" s="27"/>
      <c r="H57" s="27"/>
      <c r="I57" s="27"/>
      <c r="J57" s="27"/>
      <c r="K57" s="27"/>
      <c r="L57" s="40"/>
      <c r="M57" s="25"/>
      <c r="N57" s="25"/>
      <c r="O57" s="25"/>
      <c r="P57" s="25"/>
      <c r="Q57" s="25"/>
      <c r="R57" s="25"/>
      <c r="S57" s="8"/>
      <c r="T57" s="27"/>
      <c r="U57" s="8"/>
      <c r="V57" s="40"/>
    </row>
    <row r="58" spans="4:22" ht="12.75">
      <c r="D58" s="27"/>
      <c r="E58" s="27"/>
      <c r="F58" s="27"/>
      <c r="G58" s="27"/>
      <c r="H58" s="27"/>
      <c r="I58" s="27"/>
      <c r="J58" s="27"/>
      <c r="K58" s="27"/>
      <c r="L58" s="40"/>
      <c r="M58" s="25"/>
      <c r="N58" s="25"/>
      <c r="O58" s="25"/>
      <c r="P58" s="25"/>
      <c r="Q58" s="25"/>
      <c r="R58" s="25"/>
      <c r="S58" s="8"/>
      <c r="T58" s="27"/>
      <c r="U58" s="9"/>
      <c r="V58" s="40"/>
    </row>
    <row r="59" spans="2:22" ht="12.75">
      <c r="B59" t="s">
        <v>115</v>
      </c>
      <c r="D59" s="27"/>
      <c r="E59" s="27"/>
      <c r="F59" s="27"/>
      <c r="G59" s="27"/>
      <c r="H59" s="27"/>
      <c r="I59" s="27"/>
      <c r="J59" s="27"/>
      <c r="K59" s="27"/>
      <c r="L59" s="38"/>
      <c r="M59" s="25"/>
      <c r="N59" s="25"/>
      <c r="O59" s="25"/>
      <c r="P59" s="25"/>
      <c r="Q59" s="25"/>
      <c r="R59" s="25"/>
      <c r="S59" s="8"/>
      <c r="T59" s="27"/>
      <c r="U59" s="8"/>
      <c r="V59" s="38"/>
    </row>
    <row r="60" spans="2:22" ht="12.75">
      <c r="B60" t="s">
        <v>117</v>
      </c>
      <c r="D60" s="27">
        <v>1055</v>
      </c>
      <c r="E60" s="27"/>
      <c r="F60" s="27"/>
      <c r="G60" s="27"/>
      <c r="H60" s="27"/>
      <c r="I60" s="27"/>
      <c r="J60" s="27"/>
      <c r="K60" s="27"/>
      <c r="L60" s="38">
        <v>0</v>
      </c>
      <c r="M60" s="25"/>
      <c r="N60" s="25"/>
      <c r="O60" s="25"/>
      <c r="P60" s="25"/>
      <c r="Q60" s="25"/>
      <c r="R60" s="25"/>
      <c r="S60" s="8"/>
      <c r="T60" s="27">
        <v>1055</v>
      </c>
      <c r="U60" s="9"/>
      <c r="V60" s="38">
        <v>0</v>
      </c>
    </row>
    <row r="61" spans="2:22" ht="12.75">
      <c r="B61" t="s">
        <v>118</v>
      </c>
      <c r="D61" s="27">
        <v>-260</v>
      </c>
      <c r="E61" s="27"/>
      <c r="F61" s="27"/>
      <c r="G61" s="27"/>
      <c r="H61" s="27"/>
      <c r="I61" s="27"/>
      <c r="J61" s="27"/>
      <c r="K61" s="27"/>
      <c r="L61" s="38">
        <f>'[2]cfgr'!$Q$52/1000</f>
        <v>-133.198</v>
      </c>
      <c r="M61" s="25"/>
      <c r="N61" s="25"/>
      <c r="O61" s="25"/>
      <c r="P61" s="25"/>
      <c r="Q61" s="25"/>
      <c r="R61" s="25"/>
      <c r="S61" s="8"/>
      <c r="T61" s="27">
        <v>-260</v>
      </c>
      <c r="U61" s="9"/>
      <c r="V61" s="38">
        <f>'[2]cfgr'!$Q$52/1000</f>
        <v>-133.198</v>
      </c>
    </row>
    <row r="62" spans="2:22" ht="12.75">
      <c r="B62" t="s">
        <v>116</v>
      </c>
      <c r="D62" s="27"/>
      <c r="E62" s="27"/>
      <c r="F62" s="27"/>
      <c r="G62" s="27"/>
      <c r="H62" s="27"/>
      <c r="I62" s="27"/>
      <c r="J62" s="27"/>
      <c r="K62" s="27"/>
      <c r="L62" s="40"/>
      <c r="M62" s="25"/>
      <c r="N62" s="25"/>
      <c r="O62" s="25"/>
      <c r="P62" s="25"/>
      <c r="Q62" s="25"/>
      <c r="R62" s="25"/>
      <c r="S62" s="8"/>
      <c r="T62" s="27"/>
      <c r="U62" s="8"/>
      <c r="V62" s="40"/>
    </row>
    <row r="63" spans="2:22" ht="12.75">
      <c r="B63" t="s">
        <v>119</v>
      </c>
      <c r="D63" s="27">
        <v>-7102</v>
      </c>
      <c r="E63" s="27"/>
      <c r="F63" s="27"/>
      <c r="G63" s="27"/>
      <c r="H63" s="27"/>
      <c r="I63" s="27"/>
      <c r="J63" s="27"/>
      <c r="K63" s="27"/>
      <c r="L63" s="38">
        <f>'[2]cfgr'!$Q$53/1000</f>
        <v>-948.2</v>
      </c>
      <c r="M63" s="25"/>
      <c r="N63" s="25"/>
      <c r="O63" s="25"/>
      <c r="P63" s="25"/>
      <c r="Q63" s="25"/>
      <c r="R63" s="25"/>
      <c r="S63" s="8"/>
      <c r="T63" s="27">
        <v>-7102</v>
      </c>
      <c r="U63" s="9"/>
      <c r="V63" s="38">
        <f>'[2]cfgr'!$Q$53/1000</f>
        <v>-948.2</v>
      </c>
    </row>
    <row r="64" spans="4:22" ht="12.75">
      <c r="D64" s="27"/>
      <c r="E64" s="27"/>
      <c r="F64" s="27"/>
      <c r="G64" s="27"/>
      <c r="H64" s="27"/>
      <c r="I64" s="27"/>
      <c r="J64" s="27"/>
      <c r="K64" s="27"/>
      <c r="L64" s="40"/>
      <c r="M64" s="25"/>
      <c r="N64" s="25"/>
      <c r="O64" s="25"/>
      <c r="P64" s="25"/>
      <c r="Q64" s="25"/>
      <c r="R64" s="25"/>
      <c r="S64" s="8"/>
      <c r="T64" s="27"/>
      <c r="U64" s="8"/>
      <c r="V64" s="40"/>
    </row>
    <row r="65" spans="2:22" ht="12.75">
      <c r="B65" t="s">
        <v>120</v>
      </c>
      <c r="D65" s="33">
        <f>SUM(D58:D64)</f>
        <v>-6307</v>
      </c>
      <c r="E65" s="27"/>
      <c r="F65" s="33">
        <f>SUM(F58:F64)</f>
        <v>0</v>
      </c>
      <c r="G65" s="27"/>
      <c r="H65" s="33">
        <f>SUM(H58:H64)</f>
        <v>0</v>
      </c>
      <c r="I65" s="27"/>
      <c r="J65" s="33">
        <f>SUM(J58:J64)</f>
        <v>0</v>
      </c>
      <c r="K65" s="27"/>
      <c r="L65" s="33">
        <f>SUM(L58:L64)</f>
        <v>-1081.3980000000001</v>
      </c>
      <c r="M65" s="25"/>
      <c r="N65" s="24">
        <f>SUM(N58:N64)</f>
        <v>0</v>
      </c>
      <c r="O65" s="25"/>
      <c r="P65" s="24">
        <f>SUM(P58:P64)</f>
        <v>0</v>
      </c>
      <c r="Q65" s="25"/>
      <c r="R65" s="24">
        <f>SUM(R58:R64)</f>
        <v>0</v>
      </c>
      <c r="S65" s="8"/>
      <c r="T65" s="33">
        <f>SUM(T58:T64)</f>
        <v>-6307</v>
      </c>
      <c r="U65" s="8"/>
      <c r="V65" s="33">
        <f>SUM(V58:V64)</f>
        <v>-1081.3980000000001</v>
      </c>
    </row>
    <row r="66" spans="4:22" ht="12.75">
      <c r="D66" s="27"/>
      <c r="E66" s="27"/>
      <c r="F66" s="27"/>
      <c r="G66" s="27"/>
      <c r="H66" s="27"/>
      <c r="I66" s="27"/>
      <c r="J66" s="27"/>
      <c r="K66" s="27"/>
      <c r="L66" s="40"/>
      <c r="M66" s="25"/>
      <c r="N66" s="25"/>
      <c r="O66" s="25"/>
      <c r="P66" s="25"/>
      <c r="Q66" s="25"/>
      <c r="R66" s="25"/>
      <c r="S66" s="8"/>
      <c r="T66" s="27"/>
      <c r="U66" s="8"/>
      <c r="V66" s="40"/>
    </row>
    <row r="67" spans="2:22" ht="12.75">
      <c r="B67" s="15" t="s">
        <v>147</v>
      </c>
      <c r="D67" s="27"/>
      <c r="E67" s="27"/>
      <c r="F67" s="27"/>
      <c r="G67" s="27"/>
      <c r="H67" s="27"/>
      <c r="I67" s="27"/>
      <c r="J67" s="27"/>
      <c r="K67" s="27"/>
      <c r="L67" s="40"/>
      <c r="M67" s="25"/>
      <c r="N67" s="25"/>
      <c r="O67" s="25"/>
      <c r="P67" s="25"/>
      <c r="Q67" s="25"/>
      <c r="R67" s="25"/>
      <c r="S67" s="8"/>
      <c r="T67" s="27"/>
      <c r="U67" s="8"/>
      <c r="V67" s="40"/>
    </row>
    <row r="68" spans="2:22" ht="12.75">
      <c r="B68" s="15" t="s">
        <v>122</v>
      </c>
      <c r="D68" s="27"/>
      <c r="E68" s="27"/>
      <c r="F68" s="27"/>
      <c r="G68" s="27"/>
      <c r="H68" s="27"/>
      <c r="I68" s="27"/>
      <c r="J68" s="27"/>
      <c r="K68" s="27"/>
      <c r="L68" s="40"/>
      <c r="M68" s="25"/>
      <c r="N68" s="25"/>
      <c r="O68" s="25"/>
      <c r="P68" s="25"/>
      <c r="Q68" s="25"/>
      <c r="R68" s="25"/>
      <c r="S68" s="8"/>
      <c r="T68" s="27"/>
      <c r="U68" s="8"/>
      <c r="V68" s="40"/>
    </row>
    <row r="69" spans="2:22" ht="12.75">
      <c r="B69" s="15" t="s">
        <v>121</v>
      </c>
      <c r="D69" s="27">
        <f>D45+D54+D65</f>
        <v>2001</v>
      </c>
      <c r="E69" s="27"/>
      <c r="F69" s="27">
        <f>F45+F54+F65</f>
        <v>0</v>
      </c>
      <c r="G69" s="27"/>
      <c r="H69" s="27">
        <f>H45+H54+H65</f>
        <v>0</v>
      </c>
      <c r="I69" s="27"/>
      <c r="J69" s="27">
        <f>J45+J54+J65</f>
        <v>0</v>
      </c>
      <c r="K69" s="27"/>
      <c r="L69" s="27">
        <f>L45+L54+L65+1</f>
        <v>4232.107428571425</v>
      </c>
      <c r="M69" s="25"/>
      <c r="N69" s="25">
        <f>N45+N54+N65</f>
        <v>0</v>
      </c>
      <c r="O69" s="25"/>
      <c r="P69" s="25">
        <f>P45+P54+P65</f>
        <v>0</v>
      </c>
      <c r="Q69" s="25"/>
      <c r="R69" s="25">
        <f>R45+R54+R65</f>
        <v>0</v>
      </c>
      <c r="S69" s="8"/>
      <c r="T69" s="27">
        <f>T45+T54+T65</f>
        <v>2046</v>
      </c>
      <c r="U69" s="8"/>
      <c r="V69" s="27">
        <f>V45+V54+V65+1</f>
        <v>4231.800428571425</v>
      </c>
    </row>
    <row r="70" spans="4:22" ht="12.75">
      <c r="D70" s="27"/>
      <c r="E70" s="27"/>
      <c r="F70" s="27"/>
      <c r="G70" s="27"/>
      <c r="H70" s="27"/>
      <c r="I70" s="27"/>
      <c r="J70" s="27"/>
      <c r="K70" s="27"/>
      <c r="L70" s="27"/>
      <c r="M70" s="25"/>
      <c r="N70" s="25"/>
      <c r="O70" s="25"/>
      <c r="P70" s="25"/>
      <c r="Q70" s="25"/>
      <c r="R70" s="25"/>
      <c r="S70" s="8"/>
      <c r="T70" s="27"/>
      <c r="U70" s="8"/>
      <c r="V70" s="27"/>
    </row>
    <row r="71" spans="2:22" ht="12.75">
      <c r="B71" s="15" t="s">
        <v>153</v>
      </c>
      <c r="D71" s="27">
        <v>0</v>
      </c>
      <c r="E71" s="27"/>
      <c r="F71" s="27">
        <v>0</v>
      </c>
      <c r="G71" s="27"/>
      <c r="H71" s="27">
        <v>0</v>
      </c>
      <c r="I71" s="27"/>
      <c r="J71" s="27">
        <v>0</v>
      </c>
      <c r="K71" s="27"/>
      <c r="L71" s="38">
        <f>'[2]cfgr'!$Q$59/1000</f>
        <v>-112.7</v>
      </c>
      <c r="M71" s="25"/>
      <c r="N71" s="25">
        <v>0</v>
      </c>
      <c r="O71" s="25"/>
      <c r="P71" s="25">
        <v>0</v>
      </c>
      <c r="Q71" s="25"/>
      <c r="R71" s="25">
        <v>0</v>
      </c>
      <c r="S71" s="8"/>
      <c r="T71" s="27">
        <v>0</v>
      </c>
      <c r="U71" s="8"/>
      <c r="V71" s="38">
        <f>'[2]cfgr'!$Q$59/1000</f>
        <v>-112.7</v>
      </c>
    </row>
    <row r="72" spans="4:22" ht="12.75">
      <c r="D72" s="27"/>
      <c r="E72" s="27"/>
      <c r="F72" s="27"/>
      <c r="G72" s="27"/>
      <c r="H72" s="27"/>
      <c r="I72" s="27"/>
      <c r="J72" s="27"/>
      <c r="K72" s="27"/>
      <c r="L72" s="27"/>
      <c r="M72" s="25"/>
      <c r="N72" s="25"/>
      <c r="O72" s="25"/>
      <c r="P72" s="25"/>
      <c r="Q72" s="25"/>
      <c r="R72" s="25"/>
      <c r="S72" s="8"/>
      <c r="T72" s="27"/>
      <c r="U72" s="8"/>
      <c r="V72" s="27"/>
    </row>
    <row r="73" spans="2:22" ht="12.75">
      <c r="B73" s="15" t="s">
        <v>123</v>
      </c>
      <c r="D73" s="27"/>
      <c r="E73" s="27"/>
      <c r="F73" s="27"/>
      <c r="G73" s="27"/>
      <c r="H73" s="27"/>
      <c r="I73" s="27"/>
      <c r="J73" s="27"/>
      <c r="K73" s="27"/>
      <c r="L73" s="27"/>
      <c r="M73" s="25"/>
      <c r="N73" s="25"/>
      <c r="O73" s="25"/>
      <c r="P73" s="25"/>
      <c r="Q73" s="25"/>
      <c r="R73" s="25"/>
      <c r="S73" s="8"/>
      <c r="T73" s="27"/>
      <c r="U73" s="8"/>
      <c r="V73" s="27"/>
    </row>
    <row r="74" spans="2:22" ht="12.75">
      <c r="B74" s="15" t="s">
        <v>124</v>
      </c>
      <c r="D74" s="27">
        <v>41048</v>
      </c>
      <c r="E74" s="27"/>
      <c r="F74" s="27">
        <f>D77</f>
        <v>43049</v>
      </c>
      <c r="G74" s="27"/>
      <c r="H74" s="27">
        <f>F77</f>
        <v>43049</v>
      </c>
      <c r="I74" s="27"/>
      <c r="J74" s="27">
        <f>H77</f>
        <v>43049</v>
      </c>
      <c r="K74" s="27"/>
      <c r="L74" s="38">
        <f>'[2]cfgr'!$Q$61/1000</f>
        <v>45245.526531</v>
      </c>
      <c r="M74" s="25"/>
      <c r="N74" s="25">
        <f>L77</f>
        <v>49364.93395957143</v>
      </c>
      <c r="O74" s="25"/>
      <c r="P74" s="25">
        <f>N77</f>
        <v>49364.93395957143</v>
      </c>
      <c r="Q74" s="25"/>
      <c r="R74" s="25">
        <f>P77</f>
        <v>49364.93395957143</v>
      </c>
      <c r="S74" s="8"/>
      <c r="T74" s="27">
        <v>41048</v>
      </c>
      <c r="U74" s="8"/>
      <c r="V74" s="38">
        <f>'[2]cfgr'!$Q$61/1000</f>
        <v>45245.526531</v>
      </c>
    </row>
    <row r="75" spans="2:22" ht="12.75">
      <c r="B75" s="15"/>
      <c r="D75" s="27"/>
      <c r="E75" s="27"/>
      <c r="F75" s="27"/>
      <c r="G75" s="27"/>
      <c r="H75" s="27"/>
      <c r="I75" s="27"/>
      <c r="J75" s="27"/>
      <c r="K75" s="27"/>
      <c r="L75" s="27"/>
      <c r="M75" s="25"/>
      <c r="N75" s="25"/>
      <c r="O75" s="25"/>
      <c r="P75" s="25"/>
      <c r="Q75" s="25"/>
      <c r="R75" s="25"/>
      <c r="S75" s="8"/>
      <c r="T75" s="27"/>
      <c r="U75" s="8"/>
      <c r="V75" s="27"/>
    </row>
    <row r="76" spans="2:22" ht="12.75">
      <c r="B76" s="15" t="s">
        <v>123</v>
      </c>
      <c r="D76" s="27"/>
      <c r="E76" s="27"/>
      <c r="F76" s="27"/>
      <c r="G76" s="27"/>
      <c r="H76" s="27"/>
      <c r="I76" s="27"/>
      <c r="J76" s="27"/>
      <c r="K76" s="27"/>
      <c r="L76" s="27"/>
      <c r="M76" s="25"/>
      <c r="N76" s="25"/>
      <c r="O76" s="25"/>
      <c r="P76" s="25"/>
      <c r="Q76" s="25"/>
      <c r="R76" s="25"/>
      <c r="S76" s="8"/>
      <c r="T76" s="27"/>
      <c r="U76" s="8"/>
      <c r="V76" s="27"/>
    </row>
    <row r="77" spans="2:22" ht="13.5" thickBot="1">
      <c r="B77" s="15" t="s">
        <v>125</v>
      </c>
      <c r="D77" s="35">
        <f>D69+D71+D74</f>
        <v>43049</v>
      </c>
      <c r="E77" s="27"/>
      <c r="F77" s="35">
        <f>F69+F71+F74</f>
        <v>43049</v>
      </c>
      <c r="G77" s="27"/>
      <c r="H77" s="35">
        <f>H69+H71+H74</f>
        <v>43049</v>
      </c>
      <c r="I77" s="27"/>
      <c r="J77" s="35">
        <f>J69+J71+J74</f>
        <v>43049</v>
      </c>
      <c r="K77" s="27"/>
      <c r="L77" s="35">
        <f>L69+L71+L74</f>
        <v>49364.93395957143</v>
      </c>
      <c r="M77" s="25"/>
      <c r="N77" s="26">
        <f>N69+N71+N74</f>
        <v>49364.93395957143</v>
      </c>
      <c r="O77" s="25"/>
      <c r="P77" s="26">
        <f>P69+P71+P74</f>
        <v>49364.93395957143</v>
      </c>
      <c r="Q77" s="25"/>
      <c r="R77" s="26">
        <f>R69+R71+R74</f>
        <v>49364.93395957143</v>
      </c>
      <c r="S77" s="8"/>
      <c r="T77" s="35">
        <f>T69+T71+T74</f>
        <v>43094</v>
      </c>
      <c r="U77" s="8"/>
      <c r="V77" s="35">
        <f>V69+V71+V74</f>
        <v>49364.626959571426</v>
      </c>
    </row>
    <row r="78" spans="2:22" ht="4.5" customHeight="1" thickTop="1">
      <c r="B78" s="15"/>
      <c r="D78" s="27"/>
      <c r="E78" s="27"/>
      <c r="F78" s="27"/>
      <c r="G78" s="27"/>
      <c r="H78" s="27"/>
      <c r="I78" s="27"/>
      <c r="J78" s="27"/>
      <c r="K78" s="27"/>
      <c r="L78" s="27"/>
      <c r="M78" s="25"/>
      <c r="N78" s="25"/>
      <c r="O78" s="25"/>
      <c r="P78" s="25"/>
      <c r="Q78" s="25"/>
      <c r="R78" s="25"/>
      <c r="S78" s="8"/>
      <c r="T78" s="27"/>
      <c r="U78" s="8"/>
      <c r="V78" s="27"/>
    </row>
    <row r="79" spans="2:22" ht="12.75">
      <c r="B79" s="15"/>
      <c r="D79" s="27"/>
      <c r="E79" s="27"/>
      <c r="F79" s="27"/>
      <c r="G79" s="27"/>
      <c r="H79" s="27"/>
      <c r="I79" s="27"/>
      <c r="J79" s="27"/>
      <c r="K79" s="27"/>
      <c r="L79" s="27"/>
      <c r="M79" s="25"/>
      <c r="N79" s="25"/>
      <c r="O79" s="25"/>
      <c r="P79" s="25"/>
      <c r="Q79" s="25"/>
      <c r="R79" s="25"/>
      <c r="S79" s="8"/>
      <c r="T79" s="27"/>
      <c r="U79" s="8"/>
      <c r="V79" s="27"/>
    </row>
    <row r="80" spans="2:22" ht="12.75">
      <c r="B80" t="s">
        <v>133</v>
      </c>
      <c r="D80" s="27"/>
      <c r="E80" s="27"/>
      <c r="F80" s="27"/>
      <c r="G80" s="27"/>
      <c r="H80" s="27"/>
      <c r="I80" s="27"/>
      <c r="J80" s="27"/>
      <c r="K80" s="27"/>
      <c r="L80" s="27"/>
      <c r="M80" s="25"/>
      <c r="N80" s="25"/>
      <c r="O80" s="25"/>
      <c r="P80" s="25"/>
      <c r="Q80" s="25"/>
      <c r="R80" s="25"/>
      <c r="S80" s="8"/>
      <c r="T80" s="27"/>
      <c r="U80" s="8"/>
      <c r="V80" s="27"/>
    </row>
    <row r="81" spans="2:22" ht="12.75">
      <c r="B81" t="s">
        <v>134</v>
      </c>
      <c r="D81" s="27"/>
      <c r="E81" s="27"/>
      <c r="F81" s="27"/>
      <c r="G81" s="27"/>
      <c r="H81" s="27"/>
      <c r="I81" s="27"/>
      <c r="J81" s="27"/>
      <c r="K81" s="27"/>
      <c r="L81" s="27"/>
      <c r="M81" s="25"/>
      <c r="N81" s="25"/>
      <c r="O81" s="25"/>
      <c r="P81" s="25"/>
      <c r="Q81" s="25"/>
      <c r="R81" s="25"/>
      <c r="S81" s="8"/>
      <c r="T81" s="27"/>
      <c r="U81" s="8"/>
      <c r="V81" s="27"/>
    </row>
    <row r="82" spans="2:22" ht="12.75">
      <c r="B82" t="s">
        <v>48</v>
      </c>
      <c r="D82" s="36">
        <f>CCBS!D34</f>
        <v>22362</v>
      </c>
      <c r="E82" s="36"/>
      <c r="F82" s="36"/>
      <c r="G82" s="36"/>
      <c r="H82" s="36"/>
      <c r="I82" s="36"/>
      <c r="J82" s="36"/>
      <c r="K82" s="36"/>
      <c r="L82" s="38">
        <f>'[2]cbs'!$G$34/1000+1</f>
        <v>16644.8491717</v>
      </c>
      <c r="M82" s="22"/>
      <c r="N82" s="22"/>
      <c r="O82" s="22"/>
      <c r="P82" s="22"/>
      <c r="Q82" s="22"/>
      <c r="R82" s="22"/>
      <c r="S82" s="9"/>
      <c r="T82" s="36">
        <f>D82</f>
        <v>22362</v>
      </c>
      <c r="U82" s="9"/>
      <c r="V82" s="38">
        <f>'[2]cbs'!$G$34/1000+1</f>
        <v>16644.8491717</v>
      </c>
    </row>
    <row r="83" spans="2:22" ht="12.75">
      <c r="B83" t="s">
        <v>47</v>
      </c>
      <c r="D83" s="36">
        <f>CCBS!D33</f>
        <v>20687</v>
      </c>
      <c r="E83" s="36"/>
      <c r="F83" s="36"/>
      <c r="G83" s="36"/>
      <c r="H83" s="36"/>
      <c r="I83" s="36"/>
      <c r="J83" s="36"/>
      <c r="K83" s="36"/>
      <c r="L83" s="38">
        <f>'[2]cbs'!$G$33/1000</f>
        <v>32719.794</v>
      </c>
      <c r="M83" s="22"/>
      <c r="N83" s="22"/>
      <c r="O83" s="22"/>
      <c r="P83" s="22"/>
      <c r="Q83" s="22"/>
      <c r="R83" s="22"/>
      <c r="S83" s="9"/>
      <c r="T83" s="36">
        <f>CCBS!T33</f>
        <v>20687</v>
      </c>
      <c r="U83" s="9"/>
      <c r="V83" s="38">
        <f>'[2]cbs'!$G$33/1000</f>
        <v>32719.794</v>
      </c>
    </row>
    <row r="84" spans="4:22" ht="12.75">
      <c r="D84" s="36"/>
      <c r="E84" s="36"/>
      <c r="F84" s="36"/>
      <c r="G84" s="36"/>
      <c r="H84" s="36"/>
      <c r="I84" s="36"/>
      <c r="J84" s="36"/>
      <c r="K84" s="36"/>
      <c r="L84" s="36"/>
      <c r="M84" s="22"/>
      <c r="N84" s="22"/>
      <c r="O84" s="22"/>
      <c r="P84" s="22"/>
      <c r="Q84" s="22"/>
      <c r="R84" s="22"/>
      <c r="S84" s="9"/>
      <c r="T84" s="36"/>
      <c r="U84" s="9"/>
      <c r="V84" s="36"/>
    </row>
    <row r="85" spans="2:22" ht="13.5" thickBot="1">
      <c r="B85" s="15"/>
      <c r="D85" s="35">
        <f>SUM(D82:D84)</f>
        <v>43049</v>
      </c>
      <c r="E85" s="36"/>
      <c r="F85" s="35">
        <f>SUM(F82:F84)</f>
        <v>0</v>
      </c>
      <c r="G85" s="36"/>
      <c r="H85" s="35">
        <f>SUM(H82:H84)</f>
        <v>0</v>
      </c>
      <c r="I85" s="36"/>
      <c r="J85" s="35">
        <f>SUM(J82:J84)</f>
        <v>0</v>
      </c>
      <c r="K85" s="36"/>
      <c r="L85" s="35">
        <f>SUM(L82:L84)</f>
        <v>49364.6431717</v>
      </c>
      <c r="M85" s="22"/>
      <c r="N85" s="26">
        <f>SUM(N82:N84)</f>
        <v>0</v>
      </c>
      <c r="O85" s="22"/>
      <c r="P85" s="26">
        <f>SUM(P82:P84)</f>
        <v>0</v>
      </c>
      <c r="Q85" s="22"/>
      <c r="R85" s="26">
        <f>SUM(R82:R84)</f>
        <v>0</v>
      </c>
      <c r="S85" s="9"/>
      <c r="T85" s="35">
        <f>SUM(T82:T84)</f>
        <v>43049</v>
      </c>
      <c r="U85" s="9"/>
      <c r="V85" s="35">
        <f>SUM(V82:V84)</f>
        <v>49364.6431717</v>
      </c>
    </row>
    <row r="86" spans="2:22" ht="13.5" thickTop="1">
      <c r="B86" s="15"/>
      <c r="D86" s="27"/>
      <c r="E86" s="27"/>
      <c r="F86" s="27"/>
      <c r="G86" s="27"/>
      <c r="H86" s="27"/>
      <c r="I86" s="27"/>
      <c r="J86" s="27"/>
      <c r="K86" s="27"/>
      <c r="L86" s="27"/>
      <c r="M86" s="25"/>
      <c r="N86" s="25"/>
      <c r="O86" s="25"/>
      <c r="P86" s="25"/>
      <c r="Q86" s="25"/>
      <c r="R86" s="25"/>
      <c r="S86" s="8"/>
      <c r="T86" s="8"/>
      <c r="U86" s="8"/>
      <c r="V86" s="8"/>
    </row>
    <row r="87" spans="4:22" ht="12.75">
      <c r="D87" s="27"/>
      <c r="E87" s="27"/>
      <c r="F87" s="27"/>
      <c r="G87" s="27"/>
      <c r="H87" s="27"/>
      <c r="I87" s="27"/>
      <c r="J87" s="27"/>
      <c r="K87" s="27"/>
      <c r="L87" s="27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4:22" ht="12.75">
      <c r="D88" s="27"/>
      <c r="E88" s="27"/>
      <c r="F88" s="27"/>
      <c r="G88" s="27"/>
      <c r="H88" s="27"/>
      <c r="I88" s="27"/>
      <c r="J88" s="27"/>
      <c r="K88" s="27"/>
      <c r="L88" s="27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4:22" ht="12.75">
      <c r="D89" s="27"/>
      <c r="E89" s="27"/>
      <c r="F89" s="27"/>
      <c r="G89" s="27"/>
      <c r="H89" s="27"/>
      <c r="I89" s="27"/>
      <c r="J89" s="27"/>
      <c r="K89" s="27"/>
      <c r="L89" s="27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4:22" ht="12.75">
      <c r="D90" s="27"/>
      <c r="E90" s="27"/>
      <c r="F90" s="27"/>
      <c r="G90" s="27"/>
      <c r="H90" s="27"/>
      <c r="I90" s="27"/>
      <c r="J90" s="27"/>
      <c r="K90" s="27"/>
      <c r="L90" s="27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4:22" ht="12.75">
      <c r="D91" s="27"/>
      <c r="E91" s="27"/>
      <c r="F91" s="27"/>
      <c r="G91" s="27"/>
      <c r="H91" s="27"/>
      <c r="I91" s="27"/>
      <c r="J91" s="27"/>
      <c r="K91" s="27"/>
      <c r="L91" s="27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4:22" ht="12.75">
      <c r="D92" s="27"/>
      <c r="E92" s="27"/>
      <c r="F92" s="27"/>
      <c r="G92" s="27"/>
      <c r="H92" s="27"/>
      <c r="I92" s="27"/>
      <c r="J92" s="27"/>
      <c r="K92" s="27"/>
      <c r="L92" s="27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4:22" ht="12.75">
      <c r="D93" s="27"/>
      <c r="E93" s="27"/>
      <c r="F93" s="27"/>
      <c r="G93" s="27"/>
      <c r="H93" s="27"/>
      <c r="I93" s="27"/>
      <c r="J93" s="27"/>
      <c r="K93" s="27"/>
      <c r="L93" s="27"/>
      <c r="M93" s="8"/>
      <c r="N93" s="8"/>
      <c r="O93" s="8"/>
      <c r="P93" s="8"/>
      <c r="Q93" s="8"/>
      <c r="R93" s="8"/>
      <c r="S93" s="8"/>
      <c r="T93" s="8"/>
      <c r="U93" s="8"/>
      <c r="V93" s="8"/>
    </row>
  </sheetData>
  <mergeCells count="7">
    <mergeCell ref="T10:V10"/>
    <mergeCell ref="D10:R10"/>
    <mergeCell ref="A1:V1"/>
    <mergeCell ref="A2:V2"/>
    <mergeCell ref="A5:V5"/>
    <mergeCell ref="A6:V6"/>
    <mergeCell ref="A7:V7"/>
  </mergeCells>
  <printOptions/>
  <pageMargins left="1" right="0.26" top="0.54" bottom="0.59" header="0.5" footer="0.5"/>
  <pageSetup horizontalDpi="600" verticalDpi="600" orientation="portrait" scale="78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workbookViewId="0" topLeftCell="A1">
      <selection activeCell="B27" sqref="B27"/>
    </sheetView>
  </sheetViews>
  <sheetFormatPr defaultColWidth="9.140625" defaultRowHeight="12.75"/>
  <cols>
    <col min="1" max="1" width="1.8515625" style="0" customWidth="1"/>
    <col min="2" max="2" width="48.28125" style="0" customWidth="1"/>
    <col min="3" max="3" width="6.57421875" style="0" customWidth="1"/>
    <col min="4" max="4" width="16.00390625" style="0" customWidth="1"/>
    <col min="5" max="5" width="3.421875" style="0" hidden="1" customWidth="1"/>
    <col min="6" max="6" width="13.28125" style="0" hidden="1" customWidth="1"/>
    <col min="7" max="7" width="3.28125" style="0" hidden="1" customWidth="1"/>
    <col min="8" max="8" width="11.8515625" style="0" hidden="1" customWidth="1"/>
    <col min="9" max="9" width="3.57421875" style="0" hidden="1" customWidth="1"/>
    <col min="10" max="10" width="13.00390625" style="0" hidden="1" customWidth="1"/>
    <col min="11" max="11" width="3.57421875" style="0" customWidth="1"/>
    <col min="12" max="12" width="16.140625" style="0" customWidth="1"/>
    <col min="13" max="13" width="2.00390625" style="0" hidden="1" customWidth="1"/>
    <col min="14" max="14" width="13.7109375" style="0" hidden="1" customWidth="1"/>
    <col min="15" max="15" width="4.00390625" style="0" hidden="1" customWidth="1"/>
    <col min="16" max="16" width="13.140625" style="0" hidden="1" customWidth="1"/>
    <col min="17" max="17" width="4.57421875" style="0" hidden="1" customWidth="1"/>
    <col min="18" max="18" width="12.57421875" style="0" hidden="1" customWidth="1"/>
    <col min="19" max="19" width="3.8515625" style="0" customWidth="1"/>
    <col min="20" max="20" width="17.140625" style="0" customWidth="1"/>
    <col min="21" max="21" width="3.421875" style="0" customWidth="1"/>
    <col min="22" max="22" width="15.421875" style="0" customWidth="1"/>
  </cols>
  <sheetData>
    <row r="1" spans="1:22" ht="15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5.7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5" spans="1:22" ht="12.75">
      <c r="A5" s="55" t="s">
        <v>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22" ht="12.75">
      <c r="A6" s="55" t="s">
        <v>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</row>
    <row r="7" spans="1:22" ht="12.75">
      <c r="A7" s="55" t="s">
        <v>92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</row>
    <row r="9" spans="4:12" ht="12.75">
      <c r="D9" s="7"/>
      <c r="E9" s="7"/>
      <c r="F9" s="7"/>
      <c r="G9" s="7"/>
      <c r="H9" s="7"/>
      <c r="I9" s="7"/>
      <c r="J9" s="7"/>
      <c r="K9" s="7"/>
      <c r="L9" s="7"/>
    </row>
    <row r="10" spans="4:22" ht="13.5" thickBot="1">
      <c r="D10" s="54" t="s">
        <v>16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37"/>
      <c r="T10" s="54" t="s">
        <v>31</v>
      </c>
      <c r="U10" s="54"/>
      <c r="V10" s="54"/>
    </row>
    <row r="11" spans="4:22" ht="12.75">
      <c r="D11" s="30" t="s">
        <v>17</v>
      </c>
      <c r="E11" s="43"/>
      <c r="F11" s="31" t="s">
        <v>19</v>
      </c>
      <c r="G11" s="43"/>
      <c r="H11" s="31" t="s">
        <v>19</v>
      </c>
      <c r="I11" s="43"/>
      <c r="J11" s="31" t="s">
        <v>19</v>
      </c>
      <c r="K11" s="31"/>
      <c r="L11" s="31" t="s">
        <v>17</v>
      </c>
      <c r="M11" s="31"/>
      <c r="N11" s="31" t="s">
        <v>19</v>
      </c>
      <c r="O11" s="31"/>
      <c r="P11" s="31" t="s">
        <v>19</v>
      </c>
      <c r="Q11" s="31"/>
      <c r="R11" s="31" t="s">
        <v>19</v>
      </c>
      <c r="S11" s="31"/>
      <c r="T11" s="30" t="s">
        <v>17</v>
      </c>
      <c r="U11" s="31"/>
      <c r="V11" s="31" t="s">
        <v>17</v>
      </c>
    </row>
    <row r="12" spans="4:22" ht="12.75">
      <c r="D12" s="30" t="s">
        <v>18</v>
      </c>
      <c r="E12" s="43"/>
      <c r="F12" s="31" t="s">
        <v>20</v>
      </c>
      <c r="G12" s="43"/>
      <c r="H12" s="31" t="s">
        <v>21</v>
      </c>
      <c r="I12" s="43"/>
      <c r="J12" s="31" t="s">
        <v>22</v>
      </c>
      <c r="K12" s="31"/>
      <c r="L12" s="31" t="s">
        <v>23</v>
      </c>
      <c r="M12" s="31"/>
      <c r="N12" s="31" t="s">
        <v>24</v>
      </c>
      <c r="O12" s="31"/>
      <c r="P12" s="31" t="s">
        <v>25</v>
      </c>
      <c r="Q12" s="31"/>
      <c r="R12" s="31" t="s">
        <v>26</v>
      </c>
      <c r="S12" s="31"/>
      <c r="T12" s="30" t="s">
        <v>30</v>
      </c>
      <c r="U12" s="31"/>
      <c r="V12" s="31" t="s">
        <v>23</v>
      </c>
    </row>
    <row r="13" spans="3:22" ht="12.75">
      <c r="C13" s="12" t="s">
        <v>32</v>
      </c>
      <c r="D13" s="30" t="s">
        <v>29</v>
      </c>
      <c r="E13" s="43"/>
      <c r="F13" s="31" t="s">
        <v>29</v>
      </c>
      <c r="G13" s="43"/>
      <c r="H13" s="31" t="s">
        <v>29</v>
      </c>
      <c r="I13" s="43"/>
      <c r="J13" s="31" t="s">
        <v>29</v>
      </c>
      <c r="K13" s="31"/>
      <c r="L13" s="31" t="s">
        <v>29</v>
      </c>
      <c r="M13" s="31"/>
      <c r="N13" s="31" t="s">
        <v>29</v>
      </c>
      <c r="O13" s="31"/>
      <c r="P13" s="31" t="s">
        <v>29</v>
      </c>
      <c r="Q13" s="31"/>
      <c r="R13" s="31" t="s">
        <v>29</v>
      </c>
      <c r="S13" s="31"/>
      <c r="T13" s="30" t="s">
        <v>29</v>
      </c>
      <c r="U13" s="31"/>
      <c r="V13" s="31" t="s">
        <v>29</v>
      </c>
    </row>
    <row r="14" spans="4:22" ht="12.75">
      <c r="D14" s="31"/>
      <c r="E14" s="43"/>
      <c r="F14" s="31"/>
      <c r="G14" s="43"/>
      <c r="H14" s="31"/>
      <c r="I14" s="43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</row>
    <row r="15" spans="2:22" ht="12.75">
      <c r="B15" s="15" t="s">
        <v>126</v>
      </c>
      <c r="D15" s="36">
        <f>'CCCFS(1)'!D45</f>
        <v>5323</v>
      </c>
      <c r="E15" s="36"/>
      <c r="F15" s="36"/>
      <c r="G15" s="36"/>
      <c r="H15" s="36"/>
      <c r="I15" s="36"/>
      <c r="J15" s="36"/>
      <c r="K15" s="36"/>
      <c r="L15" s="38">
        <f>'CCCFS(1)'!L45</f>
        <v>5367.961428571425</v>
      </c>
      <c r="M15" s="36"/>
      <c r="N15" s="36"/>
      <c r="O15" s="36"/>
      <c r="P15" s="36"/>
      <c r="Q15" s="36"/>
      <c r="R15" s="36"/>
      <c r="S15" s="36"/>
      <c r="T15" s="36">
        <f>D15+F15+H15+J15</f>
        <v>5323</v>
      </c>
      <c r="U15" s="36"/>
      <c r="V15" s="38">
        <f>'CCCFS(1)'!V45</f>
        <v>5367.654428571425</v>
      </c>
    </row>
    <row r="16" spans="4:22" ht="12.75">
      <c r="D16" s="36"/>
      <c r="E16" s="36"/>
      <c r="F16" s="36"/>
      <c r="G16" s="36"/>
      <c r="H16" s="36"/>
      <c r="I16" s="36"/>
      <c r="J16" s="36"/>
      <c r="K16" s="36"/>
      <c r="L16" s="38"/>
      <c r="M16" s="36"/>
      <c r="N16" s="36"/>
      <c r="O16" s="36"/>
      <c r="P16" s="36"/>
      <c r="Q16" s="36"/>
      <c r="R16" s="36"/>
      <c r="S16" s="36"/>
      <c r="T16" s="36"/>
      <c r="U16" s="36"/>
      <c r="V16" s="38"/>
    </row>
    <row r="17" spans="2:22" ht="12.75">
      <c r="B17" s="15" t="s">
        <v>127</v>
      </c>
      <c r="D17" s="36">
        <f>'CCCFS(1)'!D54</f>
        <v>2985</v>
      </c>
      <c r="E17" s="36"/>
      <c r="F17" s="36"/>
      <c r="G17" s="36"/>
      <c r="H17" s="36"/>
      <c r="I17" s="36"/>
      <c r="J17" s="36"/>
      <c r="K17" s="36"/>
      <c r="L17" s="38">
        <f>'CCCFS(1)'!L54</f>
        <v>-55.456</v>
      </c>
      <c r="M17" s="36"/>
      <c r="N17" s="36"/>
      <c r="O17" s="36"/>
      <c r="P17" s="36"/>
      <c r="Q17" s="36"/>
      <c r="R17" s="36"/>
      <c r="S17" s="36"/>
      <c r="T17" s="36">
        <f>D17+F17+H17+J17</f>
        <v>2985</v>
      </c>
      <c r="U17" s="36"/>
      <c r="V17" s="38">
        <f>'CCCFS(1)'!V54</f>
        <v>-55.456</v>
      </c>
    </row>
    <row r="18" spans="4:22" ht="12.75">
      <c r="D18" s="36"/>
      <c r="E18" s="36"/>
      <c r="F18" s="36"/>
      <c r="G18" s="36"/>
      <c r="H18" s="36"/>
      <c r="I18" s="36"/>
      <c r="J18" s="36"/>
      <c r="K18" s="36"/>
      <c r="L18" s="38"/>
      <c r="M18" s="36"/>
      <c r="N18" s="36"/>
      <c r="O18" s="36"/>
      <c r="P18" s="36"/>
      <c r="Q18" s="36"/>
      <c r="R18" s="36"/>
      <c r="S18" s="36"/>
      <c r="T18" s="36"/>
      <c r="U18" s="36"/>
      <c r="V18" s="38"/>
    </row>
    <row r="19" spans="2:22" ht="12.75">
      <c r="B19" s="15" t="s">
        <v>128</v>
      </c>
      <c r="D19" s="36">
        <f>'CCCFS(1)'!D65</f>
        <v>-6307</v>
      </c>
      <c r="E19" s="36"/>
      <c r="F19" s="36"/>
      <c r="G19" s="36"/>
      <c r="H19" s="36"/>
      <c r="I19" s="36"/>
      <c r="J19" s="36"/>
      <c r="K19" s="36"/>
      <c r="L19" s="38">
        <f>'CCCFS(1)'!L65</f>
        <v>-1081.3980000000001</v>
      </c>
      <c r="M19" s="36"/>
      <c r="N19" s="36"/>
      <c r="O19" s="36"/>
      <c r="P19" s="36"/>
      <c r="Q19" s="36"/>
      <c r="R19" s="36"/>
      <c r="S19" s="36"/>
      <c r="T19" s="36">
        <f>D19+F19+H19+J19</f>
        <v>-6307</v>
      </c>
      <c r="U19" s="36"/>
      <c r="V19" s="38">
        <f>'CCCFS(1)'!V65</f>
        <v>-1081.3980000000001</v>
      </c>
    </row>
    <row r="20" spans="4:22" ht="12.75">
      <c r="D20" s="32"/>
      <c r="E20" s="36"/>
      <c r="F20" s="32"/>
      <c r="G20" s="36"/>
      <c r="H20" s="32"/>
      <c r="I20" s="36"/>
      <c r="J20" s="32"/>
      <c r="K20" s="36"/>
      <c r="L20" s="32"/>
      <c r="M20" s="36"/>
      <c r="N20" s="32"/>
      <c r="O20" s="36"/>
      <c r="P20" s="32"/>
      <c r="Q20" s="36"/>
      <c r="R20" s="32"/>
      <c r="S20" s="36"/>
      <c r="T20" s="32"/>
      <c r="U20" s="36"/>
      <c r="V20" s="32"/>
    </row>
    <row r="21" spans="2:22" ht="12.75">
      <c r="B21" t="s">
        <v>129</v>
      </c>
      <c r="D21" s="36">
        <f>SUM(D15:D19)</f>
        <v>2001</v>
      </c>
      <c r="E21" s="36"/>
      <c r="F21" s="36">
        <f>SUM(F15:F19)</f>
        <v>0</v>
      </c>
      <c r="G21" s="36"/>
      <c r="H21" s="36">
        <f>SUM(H15:H19)</f>
        <v>0</v>
      </c>
      <c r="I21" s="36"/>
      <c r="J21" s="36">
        <f>SUM(J15:J19)</f>
        <v>0</v>
      </c>
      <c r="K21" s="36"/>
      <c r="L21" s="38">
        <f>SUM(L15:L19)+1</f>
        <v>4232.107428571425</v>
      </c>
      <c r="M21" s="36"/>
      <c r="N21" s="36">
        <f>SUM(N15:N19)</f>
        <v>0</v>
      </c>
      <c r="O21" s="36"/>
      <c r="P21" s="36">
        <f>SUM(P15:P19)</f>
        <v>0</v>
      </c>
      <c r="Q21" s="36"/>
      <c r="R21" s="36">
        <f>SUM(R15:R19)</f>
        <v>0</v>
      </c>
      <c r="S21" s="36"/>
      <c r="T21" s="36">
        <f>SUM(T15:T19)</f>
        <v>2001</v>
      </c>
      <c r="U21" s="36"/>
      <c r="V21" s="38">
        <f>SUM(V15:V19)+1</f>
        <v>4231.800428571425</v>
      </c>
    </row>
    <row r="22" spans="4:22" ht="12.75">
      <c r="D22" s="36"/>
      <c r="E22" s="36"/>
      <c r="F22" s="36"/>
      <c r="G22" s="36"/>
      <c r="H22" s="36"/>
      <c r="I22" s="36"/>
      <c r="J22" s="36"/>
      <c r="K22" s="36"/>
      <c r="L22" s="38"/>
      <c r="M22" s="36"/>
      <c r="N22" s="36"/>
      <c r="O22" s="36"/>
      <c r="P22" s="36"/>
      <c r="Q22" s="36"/>
      <c r="R22" s="36"/>
      <c r="S22" s="36"/>
      <c r="T22" s="36"/>
      <c r="U22" s="36"/>
      <c r="V22" s="38"/>
    </row>
    <row r="23" spans="2:22" ht="12.75">
      <c r="B23" t="s">
        <v>130</v>
      </c>
      <c r="D23" s="36">
        <f>'CCCFS(1)'!D71</f>
        <v>0</v>
      </c>
      <c r="E23" s="36"/>
      <c r="F23" s="36">
        <v>0</v>
      </c>
      <c r="G23" s="36"/>
      <c r="H23" s="36">
        <v>0</v>
      </c>
      <c r="I23" s="36"/>
      <c r="J23" s="36">
        <v>0</v>
      </c>
      <c r="K23" s="36"/>
      <c r="L23" s="38">
        <f>'CCCFS(1)'!L71</f>
        <v>-112.7</v>
      </c>
      <c r="M23" s="36"/>
      <c r="N23" s="36">
        <v>0</v>
      </c>
      <c r="O23" s="36"/>
      <c r="P23" s="36">
        <v>0</v>
      </c>
      <c r="Q23" s="36"/>
      <c r="R23" s="36">
        <v>0</v>
      </c>
      <c r="S23" s="36"/>
      <c r="T23" s="36">
        <v>0</v>
      </c>
      <c r="U23" s="36"/>
      <c r="V23" s="38">
        <f>'CCCFS(1)'!V71</f>
        <v>-112.7</v>
      </c>
    </row>
    <row r="24" spans="4:22" ht="12.75">
      <c r="D24" s="36"/>
      <c r="E24" s="36"/>
      <c r="F24" s="36"/>
      <c r="G24" s="36"/>
      <c r="H24" s="36"/>
      <c r="I24" s="36"/>
      <c r="J24" s="36"/>
      <c r="K24" s="36"/>
      <c r="L24" s="38"/>
      <c r="M24" s="36"/>
      <c r="N24" s="36"/>
      <c r="O24" s="36"/>
      <c r="P24" s="36"/>
      <c r="Q24" s="36"/>
      <c r="R24" s="36"/>
      <c r="S24" s="36"/>
      <c r="T24" s="36"/>
      <c r="U24" s="36"/>
      <c r="V24" s="38"/>
    </row>
    <row r="25" spans="2:22" ht="12.75">
      <c r="B25" t="s">
        <v>131</v>
      </c>
      <c r="D25" s="36">
        <f>'CCCFS(1)'!D74</f>
        <v>41048</v>
      </c>
      <c r="E25" s="36"/>
      <c r="F25" s="36">
        <f>D27</f>
        <v>43049</v>
      </c>
      <c r="G25" s="36"/>
      <c r="H25" s="36">
        <f>F27</f>
        <v>43049</v>
      </c>
      <c r="I25" s="36"/>
      <c r="J25" s="36">
        <f>H27</f>
        <v>43049</v>
      </c>
      <c r="K25" s="36"/>
      <c r="L25" s="38">
        <f>'CCCFS(1)'!L74</f>
        <v>45245.526531</v>
      </c>
      <c r="M25" s="36"/>
      <c r="N25" s="36">
        <f>L27</f>
        <v>49364.93395957143</v>
      </c>
      <c r="O25" s="36"/>
      <c r="P25" s="36">
        <f>N27</f>
        <v>49364.93395957143</v>
      </c>
      <c r="Q25" s="36"/>
      <c r="R25" s="36">
        <f>P27</f>
        <v>49364.93395957143</v>
      </c>
      <c r="S25" s="36"/>
      <c r="T25" s="36">
        <f>D25</f>
        <v>41048</v>
      </c>
      <c r="U25" s="36"/>
      <c r="V25" s="38">
        <f>'CCCFS(1)'!V74</f>
        <v>45245.526531</v>
      </c>
    </row>
    <row r="26" spans="4:22" ht="12.75"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2:22" ht="13.5" thickBot="1">
      <c r="B27" t="s">
        <v>132</v>
      </c>
      <c r="D27" s="35">
        <f>D21+D23+D25</f>
        <v>43049</v>
      </c>
      <c r="E27" s="36"/>
      <c r="F27" s="35">
        <f>F21+F23+F25</f>
        <v>43049</v>
      </c>
      <c r="G27" s="36"/>
      <c r="H27" s="35">
        <f>H21+H23+H25</f>
        <v>43049</v>
      </c>
      <c r="I27" s="36"/>
      <c r="J27" s="35">
        <f>J21+J23+J25</f>
        <v>43049</v>
      </c>
      <c r="K27" s="36"/>
      <c r="L27" s="35">
        <f>L21+L23+L25</f>
        <v>49364.93395957143</v>
      </c>
      <c r="M27" s="36"/>
      <c r="N27" s="35">
        <f>N21+N23+N25</f>
        <v>49364.93395957143</v>
      </c>
      <c r="O27" s="36"/>
      <c r="P27" s="35">
        <f>P21+P23+P25</f>
        <v>49364.93395957143</v>
      </c>
      <c r="Q27" s="36"/>
      <c r="R27" s="35">
        <f>R21+R23+R25</f>
        <v>49364.93395957143</v>
      </c>
      <c r="S27" s="36"/>
      <c r="T27" s="35">
        <f>T21+T23+T25</f>
        <v>43049</v>
      </c>
      <c r="U27" s="36"/>
      <c r="V27" s="35">
        <f>V21+V23+V25</f>
        <v>49364.626959571426</v>
      </c>
    </row>
    <row r="28" spans="4:22" ht="13.5" thickTop="1">
      <c r="D28" s="36"/>
      <c r="E28" s="36"/>
      <c r="F28" s="36"/>
      <c r="G28" s="36"/>
      <c r="H28" s="36"/>
      <c r="I28" s="36"/>
      <c r="J28" s="36"/>
      <c r="K28" s="36"/>
      <c r="L28" s="36"/>
      <c r="M28" s="22"/>
      <c r="N28" s="22"/>
      <c r="O28" s="22"/>
      <c r="P28" s="22"/>
      <c r="Q28" s="22"/>
      <c r="R28" s="22"/>
      <c r="S28" s="9"/>
      <c r="T28" s="9"/>
      <c r="U28" s="9"/>
      <c r="V28" s="9"/>
    </row>
    <row r="29" spans="4:22" ht="12.75">
      <c r="D29" s="36"/>
      <c r="E29" s="36"/>
      <c r="F29" s="36"/>
      <c r="G29" s="36"/>
      <c r="H29" s="36"/>
      <c r="I29" s="36"/>
      <c r="J29" s="36"/>
      <c r="K29" s="36"/>
      <c r="L29" s="36"/>
      <c r="M29" s="22"/>
      <c r="N29" s="22"/>
      <c r="O29" s="22"/>
      <c r="P29" s="22"/>
      <c r="Q29" s="22"/>
      <c r="R29" s="22"/>
      <c r="S29" s="9"/>
      <c r="T29" s="9"/>
      <c r="U29" s="9"/>
      <c r="V29" s="9"/>
    </row>
    <row r="30" spans="4:22" ht="12.75">
      <c r="D30" s="36"/>
      <c r="E30" s="36"/>
      <c r="F30" s="36"/>
      <c r="G30" s="36"/>
      <c r="H30" s="36"/>
      <c r="I30" s="36"/>
      <c r="J30" s="36"/>
      <c r="K30" s="36"/>
      <c r="L30" s="36"/>
      <c r="M30" s="22"/>
      <c r="N30" s="22"/>
      <c r="O30" s="22"/>
      <c r="P30" s="22"/>
      <c r="Q30" s="22"/>
      <c r="R30" s="22"/>
      <c r="S30" s="9"/>
      <c r="T30" s="9"/>
      <c r="U30" s="9"/>
      <c r="V30" s="9"/>
    </row>
    <row r="31" spans="2:22" ht="12.75">
      <c r="B31" t="s">
        <v>133</v>
      </c>
      <c r="D31" s="36"/>
      <c r="E31" s="36"/>
      <c r="F31" s="36"/>
      <c r="G31" s="36"/>
      <c r="H31" s="36"/>
      <c r="I31" s="36"/>
      <c r="J31" s="36"/>
      <c r="K31" s="36"/>
      <c r="L31" s="36"/>
      <c r="M31" s="22"/>
      <c r="N31" s="22"/>
      <c r="O31" s="22"/>
      <c r="P31" s="22"/>
      <c r="Q31" s="22"/>
      <c r="R31" s="22"/>
      <c r="S31" s="9"/>
      <c r="T31" s="9"/>
      <c r="U31" s="9"/>
      <c r="V31" s="9"/>
    </row>
    <row r="32" spans="2:22" ht="12.75">
      <c r="B32" t="s">
        <v>134</v>
      </c>
      <c r="D32" s="36"/>
      <c r="E32" s="36"/>
      <c r="F32" s="36"/>
      <c r="G32" s="36"/>
      <c r="H32" s="36"/>
      <c r="I32" s="36"/>
      <c r="J32" s="36"/>
      <c r="K32" s="36"/>
      <c r="L32" s="36"/>
      <c r="M32" s="22"/>
      <c r="N32" s="22"/>
      <c r="O32" s="22"/>
      <c r="P32" s="22"/>
      <c r="Q32" s="22"/>
      <c r="R32" s="22"/>
      <c r="S32" s="9"/>
      <c r="T32" s="9"/>
      <c r="U32" s="9"/>
      <c r="V32" s="9"/>
    </row>
    <row r="33" spans="2:22" ht="12.75">
      <c r="B33" t="s">
        <v>48</v>
      </c>
      <c r="D33" s="36">
        <f>'CCCFS(1)'!D82</f>
        <v>22362</v>
      </c>
      <c r="E33" s="36"/>
      <c r="F33" s="36"/>
      <c r="G33" s="36"/>
      <c r="H33" s="36"/>
      <c r="I33" s="36"/>
      <c r="J33" s="36"/>
      <c r="K33" s="36"/>
      <c r="L33" s="38">
        <f>'CCCFS(1)'!L82</f>
        <v>16644.8491717</v>
      </c>
      <c r="M33" s="22"/>
      <c r="N33" s="22"/>
      <c r="O33" s="22"/>
      <c r="P33" s="22"/>
      <c r="Q33" s="22"/>
      <c r="R33" s="22"/>
      <c r="S33" s="9"/>
      <c r="T33" s="9">
        <f>D33+F33+H33+J33</f>
        <v>22362</v>
      </c>
      <c r="U33" s="9"/>
      <c r="V33" s="38">
        <f>'CCCFS(1)'!V82</f>
        <v>16644.8491717</v>
      </c>
    </row>
    <row r="34" spans="2:22" ht="12.75">
      <c r="B34" t="s">
        <v>47</v>
      </c>
      <c r="D34" s="36">
        <f>'CCCFS(1)'!D83</f>
        <v>20687</v>
      </c>
      <c r="E34" s="36"/>
      <c r="F34" s="36"/>
      <c r="G34" s="36"/>
      <c r="H34" s="36"/>
      <c r="I34" s="36"/>
      <c r="J34" s="36"/>
      <c r="K34" s="36"/>
      <c r="L34" s="38">
        <f>'CCCFS(1)'!L83</f>
        <v>32719.794</v>
      </c>
      <c r="M34" s="22"/>
      <c r="N34" s="22"/>
      <c r="O34" s="22"/>
      <c r="P34" s="22"/>
      <c r="Q34" s="22"/>
      <c r="R34" s="22"/>
      <c r="S34" s="9"/>
      <c r="T34" s="9">
        <f>D34+F34+H34+J34</f>
        <v>20687</v>
      </c>
      <c r="U34" s="9"/>
      <c r="V34" s="38">
        <f>'CCCFS(1)'!V83</f>
        <v>32719.794</v>
      </c>
    </row>
    <row r="35" spans="2:22" ht="12.75">
      <c r="B35" t="s">
        <v>135</v>
      </c>
      <c r="D35" s="36"/>
      <c r="E35" s="36"/>
      <c r="F35" s="36"/>
      <c r="G35" s="36"/>
      <c r="H35" s="36"/>
      <c r="I35" s="36"/>
      <c r="J35" s="36"/>
      <c r="K35" s="36"/>
      <c r="L35" s="36"/>
      <c r="M35" s="22"/>
      <c r="N35" s="22"/>
      <c r="O35" s="22"/>
      <c r="P35" s="22"/>
      <c r="Q35" s="22"/>
      <c r="R35" s="22"/>
      <c r="S35" s="9"/>
      <c r="T35" s="9">
        <f>D35+F35+H35+J35</f>
        <v>0</v>
      </c>
      <c r="U35" s="9"/>
      <c r="V35" s="36"/>
    </row>
    <row r="36" spans="4:22" ht="13.5" thickBot="1">
      <c r="D36" s="35">
        <f>SUM(D33:D35)</f>
        <v>43049</v>
      </c>
      <c r="E36" s="36"/>
      <c r="F36" s="35">
        <f>SUM(F33:F35)</f>
        <v>0</v>
      </c>
      <c r="G36" s="36"/>
      <c r="H36" s="35">
        <f>SUM(H33:H35)</f>
        <v>0</v>
      </c>
      <c r="I36" s="36"/>
      <c r="J36" s="35">
        <f>SUM(J33:J35)</f>
        <v>0</v>
      </c>
      <c r="K36" s="36"/>
      <c r="L36" s="35">
        <f>SUM(L33:L35)</f>
        <v>49364.6431717</v>
      </c>
      <c r="M36" s="22"/>
      <c r="N36" s="26">
        <f>SUM(N33:N35)</f>
        <v>0</v>
      </c>
      <c r="O36" s="22"/>
      <c r="P36" s="26">
        <f>SUM(P33:P35)</f>
        <v>0</v>
      </c>
      <c r="Q36" s="22"/>
      <c r="R36" s="26">
        <f>SUM(R33:R35)</f>
        <v>0</v>
      </c>
      <c r="S36" s="9"/>
      <c r="T36" s="11">
        <f>SUM(T33:T35)</f>
        <v>43049</v>
      </c>
      <c r="U36" s="9"/>
      <c r="V36" s="35">
        <f>SUM(V33:V35)</f>
        <v>49364.6431717</v>
      </c>
    </row>
    <row r="37" spans="4:22" ht="13.5" thickTop="1">
      <c r="D37" s="36"/>
      <c r="E37" s="36"/>
      <c r="F37" s="36"/>
      <c r="G37" s="36"/>
      <c r="H37" s="36"/>
      <c r="I37" s="36"/>
      <c r="J37" s="36"/>
      <c r="K37" s="36"/>
      <c r="L37" s="36"/>
      <c r="M37" s="22"/>
      <c r="N37" s="22"/>
      <c r="O37" s="22"/>
      <c r="P37" s="22"/>
      <c r="Q37" s="22"/>
      <c r="R37" s="22"/>
      <c r="S37" s="9"/>
      <c r="T37" s="9"/>
      <c r="U37" s="9"/>
      <c r="V37" s="9"/>
    </row>
    <row r="38" spans="1:22" ht="12.75">
      <c r="A38" s="37"/>
      <c r="B38" s="37"/>
      <c r="D38" s="36"/>
      <c r="E38" s="36"/>
      <c r="F38" s="36"/>
      <c r="G38" s="36"/>
      <c r="H38" s="36"/>
      <c r="I38" s="36"/>
      <c r="J38" s="36"/>
      <c r="K38" s="36"/>
      <c r="L38" s="36"/>
      <c r="M38" s="22"/>
      <c r="N38" s="22"/>
      <c r="O38" s="22"/>
      <c r="P38" s="22"/>
      <c r="Q38" s="22"/>
      <c r="R38" s="22"/>
      <c r="S38" s="9"/>
      <c r="T38" s="9"/>
      <c r="U38" s="9"/>
      <c r="V38" s="9"/>
    </row>
    <row r="39" spans="1:22" ht="12.75">
      <c r="A39" s="37"/>
      <c r="B39" t="s">
        <v>137</v>
      </c>
      <c r="D39" s="36"/>
      <c r="E39" s="36"/>
      <c r="F39" s="36"/>
      <c r="G39" s="36"/>
      <c r="H39" s="36"/>
      <c r="I39" s="36"/>
      <c r="J39" s="36"/>
      <c r="K39" s="36"/>
      <c r="L39" s="36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2:22" ht="12.75">
      <c r="B40" t="s">
        <v>136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4:22" ht="12.75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4:22" ht="12.75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4:22" ht="12.75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4:22" ht="12.75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4:22" ht="12.75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4:22" ht="12.75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4:22" ht="12.75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4:22" ht="12.75"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4:22" ht="12.75"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4:22" ht="12.75"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ht="12.75">
      <c r="M51" s="7"/>
    </row>
  </sheetData>
  <mergeCells count="7">
    <mergeCell ref="T10:V10"/>
    <mergeCell ref="D10:R10"/>
    <mergeCell ref="A1:V1"/>
    <mergeCell ref="A2:V2"/>
    <mergeCell ref="A5:V5"/>
    <mergeCell ref="A6:V6"/>
    <mergeCell ref="A7:V7"/>
  </mergeCells>
  <printOptions/>
  <pageMargins left="0.25" right="0.26" top="0.71" bottom="0.68" header="0.5" footer="0.5"/>
  <pageSetup fitToHeight="1" fitToWidth="1" horizontalDpi="600" verticalDpi="600" orientation="portrait" scale="78" r:id="rId1"/>
  <headerFooter alignWithMargins="0">
    <oddHeader>&amp;R&amp;"Arial,Bold"&amp;11ATTACHMENT 5</oddHeader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Delcom Services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Donna Lim</cp:lastModifiedBy>
  <cp:lastPrinted>2007-05-29T08:04:07Z</cp:lastPrinted>
  <dcterms:created xsi:type="dcterms:W3CDTF">2007-03-23T01:49:15Z</dcterms:created>
  <dcterms:modified xsi:type="dcterms:W3CDTF">2007-05-29T10:09:58Z</dcterms:modified>
  <cp:category/>
  <cp:version/>
  <cp:contentType/>
  <cp:contentStatus/>
</cp:coreProperties>
</file>